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495" windowHeight="8115" activeTab="2"/>
  </bookViews>
  <sheets>
    <sheet name="notice" sheetId="5" r:id="rId1"/>
    <sheet name="infos" sheetId="2" r:id="rId2"/>
    <sheet name="cartes" sheetId="1" r:id="rId3"/>
    <sheet name="net" sheetId="4" r:id="rId4"/>
    <sheet name="brut" sheetId="3" r:id="rId5"/>
  </sheets>
  <calcPr calcId="145621"/>
</workbook>
</file>

<file path=xl/calcChain.xml><?xml version="1.0" encoding="utf-8"?>
<calcChain xmlns="http://schemas.openxmlformats.org/spreadsheetml/2006/main">
  <c r="D25" i="3" l="1"/>
  <c r="D24" i="3"/>
  <c r="D23" i="3"/>
  <c r="D22" i="3"/>
  <c r="D21" i="3"/>
  <c r="D20" i="3"/>
  <c r="D19" i="3"/>
  <c r="D18" i="3"/>
  <c r="D17" i="3"/>
  <c r="D16" i="3"/>
  <c r="D14" i="3"/>
  <c r="D13" i="3"/>
  <c r="D12" i="3"/>
  <c r="D11" i="3"/>
  <c r="D10" i="3"/>
  <c r="D9" i="3"/>
  <c r="D25" i="4"/>
  <c r="D23" i="4"/>
  <c r="D22" i="4"/>
  <c r="D21" i="4"/>
  <c r="D20" i="4"/>
  <c r="D19" i="4"/>
  <c r="D17" i="4"/>
  <c r="D16" i="4"/>
  <c r="D15" i="4"/>
  <c r="D13" i="4"/>
  <c r="D12" i="4"/>
  <c r="D11" i="4"/>
  <c r="D10" i="4"/>
  <c r="D9" i="4"/>
  <c r="A266" i="1"/>
  <c r="AA322" i="1"/>
  <c r="AA303" i="1"/>
  <c r="AA284" i="1"/>
  <c r="AA266" i="1"/>
  <c r="AA247" i="1"/>
  <c r="AA228" i="1"/>
  <c r="AA210" i="1"/>
  <c r="AA191" i="1"/>
  <c r="AA172" i="1"/>
  <c r="AA154" i="1"/>
  <c r="AA135" i="1"/>
  <c r="AA116" i="1"/>
  <c r="AA98" i="1"/>
  <c r="AA79" i="1"/>
  <c r="AA60" i="1"/>
  <c r="AA42" i="1"/>
  <c r="AA23" i="1"/>
  <c r="AA4" i="1"/>
  <c r="L322" i="1"/>
  <c r="L303" i="1"/>
  <c r="L284" i="1"/>
  <c r="L266" i="1"/>
  <c r="L247" i="1"/>
  <c r="L228" i="1"/>
  <c r="L210" i="1"/>
  <c r="L191" i="1"/>
  <c r="L172" i="1"/>
  <c r="L154" i="1"/>
  <c r="L135" i="1"/>
  <c r="L116" i="1"/>
  <c r="L98" i="1"/>
  <c r="L79" i="1"/>
  <c r="L60" i="1"/>
  <c r="L42" i="1"/>
  <c r="L23" i="1"/>
  <c r="L4" i="1"/>
  <c r="A322" i="1"/>
  <c r="A303" i="1"/>
  <c r="A284" i="1"/>
  <c r="A247" i="1"/>
  <c r="A228" i="1"/>
  <c r="A210" i="1"/>
  <c r="A191" i="1"/>
  <c r="A172" i="1"/>
  <c r="A154" i="1"/>
  <c r="A135" i="1"/>
  <c r="A116" i="1"/>
  <c r="A98" i="1"/>
  <c r="A79" i="1"/>
  <c r="A60" i="1"/>
  <c r="A42" i="1"/>
  <c r="A23" i="1"/>
  <c r="A4" i="1"/>
  <c r="D15" i="3" l="1"/>
  <c r="D14" i="4"/>
  <c r="D18" i="4"/>
  <c r="D24" i="4"/>
  <c r="AB322" i="1"/>
  <c r="M322" i="1"/>
  <c r="E307" i="1"/>
  <c r="B13" i="4"/>
  <c r="M303" i="1"/>
  <c r="E270" i="1"/>
  <c r="M284" i="1"/>
  <c r="M266" i="1"/>
  <c r="D251" i="1"/>
  <c r="AB247" i="1"/>
  <c r="AB228" i="1"/>
  <c r="M247" i="1"/>
  <c r="M228" i="1"/>
  <c r="B20" i="3"/>
  <c r="D214" i="1"/>
  <c r="B24" i="3"/>
  <c r="M210" i="1"/>
  <c r="M191" i="1"/>
  <c r="D195" i="1"/>
  <c r="E176" i="1"/>
  <c r="B18" i="3"/>
  <c r="B16" i="4"/>
  <c r="E139" i="1"/>
  <c r="B14" i="4"/>
  <c r="F9" i="4"/>
  <c r="E102" i="1"/>
  <c r="B19" i="3"/>
  <c r="B12" i="3"/>
  <c r="E64" i="1"/>
  <c r="F13" i="3"/>
  <c r="O60" i="1"/>
  <c r="B13" i="3"/>
  <c r="E46" i="1"/>
  <c r="D27" i="1"/>
  <c r="F24" i="4"/>
  <c r="O4" i="1"/>
  <c r="L28" i="1"/>
  <c r="K28" i="1"/>
  <c r="J28" i="1"/>
  <c r="I28" i="1"/>
  <c r="H28" i="1"/>
  <c r="G28" i="1"/>
  <c r="F28" i="1"/>
  <c r="E28" i="1"/>
  <c r="D28" i="1"/>
  <c r="K5" i="2"/>
  <c r="U5" i="2"/>
  <c r="U4" i="2"/>
  <c r="K4" i="2"/>
  <c r="D7" i="1"/>
  <c r="E7" i="1"/>
  <c r="E14" i="1" s="1"/>
  <c r="F7" i="1"/>
  <c r="F14" i="1" s="1"/>
  <c r="G7" i="1"/>
  <c r="H7" i="1"/>
  <c r="H14" i="1" s="1"/>
  <c r="D9" i="1"/>
  <c r="E9" i="1"/>
  <c r="F9" i="1"/>
  <c r="G9" i="1"/>
  <c r="H9" i="1"/>
  <c r="D14" i="1"/>
  <c r="G14" i="1"/>
  <c r="D26" i="1"/>
  <c r="E26" i="1"/>
  <c r="F26" i="1"/>
  <c r="F33" i="1" s="1"/>
  <c r="G26" i="1"/>
  <c r="G33" i="1" s="1"/>
  <c r="H26" i="1"/>
  <c r="D33" i="1"/>
  <c r="E33" i="1"/>
  <c r="H33" i="1"/>
  <c r="D45" i="1"/>
  <c r="D269" i="1" s="1"/>
  <c r="E45" i="1"/>
  <c r="E213" i="1" s="1"/>
  <c r="F45" i="1"/>
  <c r="F82" i="1" s="1"/>
  <c r="G45" i="1"/>
  <c r="G63" i="1" s="1"/>
  <c r="H45" i="1"/>
  <c r="H269" i="1" s="1"/>
  <c r="H276" i="1" s="1"/>
  <c r="D46" i="1"/>
  <c r="H46" i="1"/>
  <c r="D47" i="1"/>
  <c r="E47" i="1"/>
  <c r="F47" i="1"/>
  <c r="G47" i="1"/>
  <c r="G196" i="1" s="1"/>
  <c r="H47" i="1"/>
  <c r="H196" i="1" s="1"/>
  <c r="D52" i="1"/>
  <c r="F52" i="1"/>
  <c r="G52" i="1"/>
  <c r="D64" i="1"/>
  <c r="F64" i="1"/>
  <c r="H64" i="1"/>
  <c r="G70" i="1"/>
  <c r="E82" i="1"/>
  <c r="G82" i="1"/>
  <c r="G89" i="1" s="1"/>
  <c r="D83" i="1"/>
  <c r="E83" i="1"/>
  <c r="F83" i="1"/>
  <c r="G83" i="1"/>
  <c r="H83" i="1"/>
  <c r="E84" i="1"/>
  <c r="F84" i="1"/>
  <c r="H84" i="1"/>
  <c r="E89" i="1"/>
  <c r="F89" i="1"/>
  <c r="E101" i="1"/>
  <c r="E108" i="1" s="1"/>
  <c r="F102" i="1"/>
  <c r="G103" i="1"/>
  <c r="E119" i="1"/>
  <c r="G119" i="1"/>
  <c r="D120" i="1"/>
  <c r="E120" i="1"/>
  <c r="F120" i="1"/>
  <c r="G120" i="1"/>
  <c r="H120" i="1"/>
  <c r="E121" i="1"/>
  <c r="F121" i="1"/>
  <c r="G121" i="1"/>
  <c r="H121" i="1"/>
  <c r="E138" i="1"/>
  <c r="E145" i="1" s="1"/>
  <c r="F139" i="1"/>
  <c r="G140" i="1"/>
  <c r="D157" i="1"/>
  <c r="E157" i="1"/>
  <c r="F157" i="1"/>
  <c r="G157" i="1"/>
  <c r="D158" i="1"/>
  <c r="E158" i="1"/>
  <c r="F158" i="1"/>
  <c r="G158" i="1"/>
  <c r="H158" i="1"/>
  <c r="E159" i="1"/>
  <c r="F159" i="1"/>
  <c r="G159" i="1"/>
  <c r="H159" i="1"/>
  <c r="E164" i="1"/>
  <c r="F164" i="1"/>
  <c r="G164" i="1"/>
  <c r="E175" i="1"/>
  <c r="F176" i="1"/>
  <c r="G177" i="1"/>
  <c r="E182" i="1"/>
  <c r="D194" i="1"/>
  <c r="E194" i="1"/>
  <c r="F194" i="1"/>
  <c r="G194" i="1"/>
  <c r="G195" i="1"/>
  <c r="F196" i="1"/>
  <c r="D201" i="1"/>
  <c r="G201" i="1"/>
  <c r="G213" i="1"/>
  <c r="G220" i="1" s="1"/>
  <c r="G214" i="1"/>
  <c r="G215" i="1"/>
  <c r="E220" i="1"/>
  <c r="D231" i="1"/>
  <c r="E231" i="1"/>
  <c r="F231" i="1"/>
  <c r="G231" i="1"/>
  <c r="H231" i="1"/>
  <c r="D232" i="1"/>
  <c r="E232" i="1"/>
  <c r="F232" i="1"/>
  <c r="G232" i="1"/>
  <c r="H232" i="1"/>
  <c r="E233" i="1"/>
  <c r="F233" i="1"/>
  <c r="G233" i="1"/>
  <c r="H233" i="1"/>
  <c r="D238" i="1"/>
  <c r="F238" i="1"/>
  <c r="E250" i="1"/>
  <c r="E251" i="1"/>
  <c r="E252" i="1"/>
  <c r="D257" i="1"/>
  <c r="E257" i="1"/>
  <c r="F257" i="1"/>
  <c r="G257" i="1"/>
  <c r="H257" i="1"/>
  <c r="D259" i="1"/>
  <c r="E259" i="1"/>
  <c r="F259" i="1"/>
  <c r="G259" i="1"/>
  <c r="H259" i="1"/>
  <c r="F269" i="1"/>
  <c r="D270" i="1"/>
  <c r="F270" i="1"/>
  <c r="H270" i="1"/>
  <c r="F271" i="1"/>
  <c r="D276" i="1"/>
  <c r="F276" i="1"/>
  <c r="G287" i="1"/>
  <c r="D288" i="1"/>
  <c r="E288" i="1"/>
  <c r="F288" i="1"/>
  <c r="G288" i="1"/>
  <c r="H288" i="1"/>
  <c r="E289" i="1"/>
  <c r="G294" i="1"/>
  <c r="F306" i="1"/>
  <c r="D307" i="1"/>
  <c r="F307" i="1"/>
  <c r="H307" i="1"/>
  <c r="F308" i="1"/>
  <c r="F313" i="1"/>
  <c r="G325" i="1"/>
  <c r="D326" i="1"/>
  <c r="E326" i="1"/>
  <c r="F326" i="1"/>
  <c r="G326" i="1"/>
  <c r="H326" i="1"/>
  <c r="E327" i="1"/>
  <c r="X8" i="1"/>
  <c r="T8" i="1"/>
  <c r="I8" i="1"/>
  <c r="P8" i="1"/>
  <c r="X326" i="1"/>
  <c r="W326" i="1"/>
  <c r="V326" i="1"/>
  <c r="U326" i="1"/>
  <c r="T326" i="1"/>
  <c r="S326" i="1"/>
  <c r="R326" i="1"/>
  <c r="Q326" i="1"/>
  <c r="P326" i="1"/>
  <c r="L326" i="1"/>
  <c r="K326" i="1"/>
  <c r="J326" i="1"/>
  <c r="I326" i="1"/>
  <c r="X307" i="1"/>
  <c r="V307" i="1"/>
  <c r="T307" i="1"/>
  <c r="R307" i="1"/>
  <c r="P307" i="1"/>
  <c r="K307" i="1"/>
  <c r="I307" i="1"/>
  <c r="X288" i="1"/>
  <c r="W288" i="1"/>
  <c r="V288" i="1"/>
  <c r="U288" i="1"/>
  <c r="T288" i="1"/>
  <c r="S288" i="1"/>
  <c r="R288" i="1"/>
  <c r="Q288" i="1"/>
  <c r="P288" i="1"/>
  <c r="L288" i="1"/>
  <c r="K288" i="1"/>
  <c r="J288" i="1"/>
  <c r="I288" i="1"/>
  <c r="X251" i="1"/>
  <c r="V251" i="1"/>
  <c r="T251" i="1"/>
  <c r="R251" i="1"/>
  <c r="P251" i="1"/>
  <c r="K251" i="1"/>
  <c r="I251" i="1"/>
  <c r="W270" i="1"/>
  <c r="U270" i="1"/>
  <c r="S270" i="1"/>
  <c r="Q270" i="1"/>
  <c r="L270" i="1"/>
  <c r="J270" i="1"/>
  <c r="X232" i="1"/>
  <c r="W232" i="1"/>
  <c r="V232" i="1"/>
  <c r="U232" i="1"/>
  <c r="T232" i="1"/>
  <c r="S232" i="1"/>
  <c r="R232" i="1"/>
  <c r="Q232" i="1"/>
  <c r="P232" i="1"/>
  <c r="L232" i="1"/>
  <c r="K232" i="1"/>
  <c r="J232" i="1"/>
  <c r="I232" i="1"/>
  <c r="W214" i="1"/>
  <c r="U214" i="1"/>
  <c r="S214" i="1"/>
  <c r="Q214" i="1"/>
  <c r="L214" i="1"/>
  <c r="J214" i="1"/>
  <c r="X195" i="1"/>
  <c r="V195" i="1"/>
  <c r="T195" i="1"/>
  <c r="R195" i="1"/>
  <c r="P195" i="1"/>
  <c r="K195" i="1"/>
  <c r="I195" i="1"/>
  <c r="V176" i="1"/>
  <c r="R176" i="1"/>
  <c r="K176" i="1"/>
  <c r="X158" i="1"/>
  <c r="W158" i="1"/>
  <c r="V158" i="1"/>
  <c r="U158" i="1"/>
  <c r="T158" i="1"/>
  <c r="S158" i="1"/>
  <c r="R158" i="1"/>
  <c r="Q158" i="1"/>
  <c r="P158" i="1"/>
  <c r="L158" i="1"/>
  <c r="K158" i="1"/>
  <c r="J158" i="1"/>
  <c r="I158" i="1"/>
  <c r="R139" i="1"/>
  <c r="X120" i="1"/>
  <c r="W120" i="1"/>
  <c r="V120" i="1"/>
  <c r="U120" i="1"/>
  <c r="T120" i="1"/>
  <c r="S120" i="1"/>
  <c r="R120" i="1"/>
  <c r="Q120" i="1"/>
  <c r="P120" i="1"/>
  <c r="L120" i="1"/>
  <c r="K120" i="1"/>
  <c r="J120" i="1"/>
  <c r="I120" i="1"/>
  <c r="R102" i="1"/>
  <c r="X102" i="1"/>
  <c r="X83" i="1"/>
  <c r="W102" i="1"/>
  <c r="I102" i="1"/>
  <c r="I83" i="1"/>
  <c r="J83" i="1"/>
  <c r="K83" i="1"/>
  <c r="L83" i="1"/>
  <c r="W83" i="1"/>
  <c r="V83" i="1"/>
  <c r="U83" i="1"/>
  <c r="T83" i="1"/>
  <c r="S83" i="1"/>
  <c r="R83" i="1"/>
  <c r="Q83" i="1"/>
  <c r="P83" i="1"/>
  <c r="P64" i="1"/>
  <c r="X64" i="1"/>
  <c r="W64" i="1"/>
  <c r="V64" i="1"/>
  <c r="U64" i="1"/>
  <c r="T64" i="1"/>
  <c r="S64" i="1"/>
  <c r="R64" i="1"/>
  <c r="Q64" i="1"/>
  <c r="L64" i="1"/>
  <c r="K64" i="1"/>
  <c r="J64" i="1"/>
  <c r="I64" i="1"/>
  <c r="U46" i="1"/>
  <c r="Y12" i="1"/>
  <c r="N320" i="1"/>
  <c r="N301" i="1"/>
  <c r="N282" i="1"/>
  <c r="N264" i="1"/>
  <c r="N245" i="1"/>
  <c r="N226" i="1"/>
  <c r="N208" i="1"/>
  <c r="N189" i="1"/>
  <c r="N170" i="1"/>
  <c r="N152" i="1"/>
  <c r="N133" i="1"/>
  <c r="N114" i="1"/>
  <c r="N96" i="1"/>
  <c r="N77" i="1"/>
  <c r="N58" i="1"/>
  <c r="N40" i="1"/>
  <c r="N21" i="1"/>
  <c r="N2" i="1"/>
  <c r="B21" i="3"/>
  <c r="F16" i="3"/>
  <c r="B16" i="3"/>
  <c r="B17" i="3"/>
  <c r="B9" i="3"/>
  <c r="F20" i="3"/>
  <c r="F24" i="3"/>
  <c r="F25" i="3"/>
  <c r="B25" i="3"/>
  <c r="F18" i="3"/>
  <c r="F15" i="3"/>
  <c r="B15" i="3"/>
  <c r="B10" i="3"/>
  <c r="F19" i="3"/>
  <c r="B11" i="3"/>
  <c r="F12" i="3"/>
  <c r="B22" i="3"/>
  <c r="F22" i="4"/>
  <c r="F13" i="4"/>
  <c r="F21" i="4"/>
  <c r="F12" i="4"/>
  <c r="F17" i="4"/>
  <c r="F19" i="4"/>
  <c r="F14" i="4"/>
  <c r="F18" i="4"/>
  <c r="N12" i="1"/>
  <c r="B22" i="4"/>
  <c r="B21" i="4"/>
  <c r="B20" i="4"/>
  <c r="B12" i="4"/>
  <c r="B17" i="4"/>
  <c r="B23" i="4"/>
  <c r="B9" i="4"/>
  <c r="B11" i="4"/>
  <c r="X259" i="1"/>
  <c r="W259" i="1"/>
  <c r="V259" i="1"/>
  <c r="U259" i="1"/>
  <c r="T259" i="1"/>
  <c r="S259" i="1"/>
  <c r="R259" i="1"/>
  <c r="Q259" i="1"/>
  <c r="P259" i="1"/>
  <c r="L259" i="1"/>
  <c r="K259" i="1"/>
  <c r="J259" i="1"/>
  <c r="I259" i="1"/>
  <c r="R278" i="1"/>
  <c r="O322" i="1"/>
  <c r="T322" i="1"/>
  <c r="T303" i="1"/>
  <c r="O303" i="1"/>
  <c r="T284" i="1"/>
  <c r="O284" i="1"/>
  <c r="T266" i="1"/>
  <c r="O266" i="1"/>
  <c r="T247" i="1"/>
  <c r="O247" i="1"/>
  <c r="T228" i="1"/>
  <c r="O228" i="1"/>
  <c r="T210" i="1"/>
  <c r="O210" i="1"/>
  <c r="T191" i="1"/>
  <c r="O191" i="1"/>
  <c r="O172" i="1"/>
  <c r="O154" i="1"/>
  <c r="T154" i="1"/>
  <c r="T116" i="1"/>
  <c r="O116" i="1"/>
  <c r="O98" i="1"/>
  <c r="T79" i="1"/>
  <c r="O79" i="1"/>
  <c r="T60" i="1"/>
  <c r="T23" i="1"/>
  <c r="Y330" i="1"/>
  <c r="N330" i="1"/>
  <c r="Y311" i="1"/>
  <c r="N311" i="1"/>
  <c r="Y292" i="1"/>
  <c r="N292" i="1"/>
  <c r="Y274" i="1"/>
  <c r="N274" i="1"/>
  <c r="X257" i="1"/>
  <c r="W257" i="1"/>
  <c r="V257" i="1"/>
  <c r="U257" i="1"/>
  <c r="T257" i="1"/>
  <c r="S257" i="1"/>
  <c r="R257" i="1"/>
  <c r="Q257" i="1"/>
  <c r="P257" i="1"/>
  <c r="L257" i="1"/>
  <c r="K257" i="1"/>
  <c r="J257" i="1"/>
  <c r="I257" i="1"/>
  <c r="Y255" i="1"/>
  <c r="N255" i="1"/>
  <c r="Y236" i="1"/>
  <c r="N236" i="1"/>
  <c r="Y218" i="1"/>
  <c r="N218" i="1"/>
  <c r="Y199" i="1"/>
  <c r="N199" i="1"/>
  <c r="Y180" i="1"/>
  <c r="N180" i="1"/>
  <c r="Y162" i="1"/>
  <c r="N162" i="1"/>
  <c r="Y143" i="1"/>
  <c r="N143" i="1"/>
  <c r="Y124" i="1"/>
  <c r="N124" i="1"/>
  <c r="Y106" i="1"/>
  <c r="N106" i="1"/>
  <c r="Y87" i="1"/>
  <c r="N87" i="1"/>
  <c r="Y68" i="1"/>
  <c r="N68" i="1"/>
  <c r="X320" i="1"/>
  <c r="V319" i="1"/>
  <c r="I319" i="1"/>
  <c r="X301" i="1"/>
  <c r="V300" i="1"/>
  <c r="I300" i="1"/>
  <c r="X282" i="1"/>
  <c r="V281" i="1"/>
  <c r="I281" i="1"/>
  <c r="X264" i="1"/>
  <c r="V263" i="1"/>
  <c r="I263" i="1"/>
  <c r="X245" i="1"/>
  <c r="V244" i="1"/>
  <c r="I244" i="1"/>
  <c r="X226" i="1"/>
  <c r="V225" i="1"/>
  <c r="I225" i="1"/>
  <c r="X208" i="1"/>
  <c r="V207" i="1"/>
  <c r="I207" i="1"/>
  <c r="X189" i="1"/>
  <c r="V188" i="1"/>
  <c r="I188" i="1"/>
  <c r="X170" i="1"/>
  <c r="V169" i="1"/>
  <c r="I169" i="1"/>
  <c r="X152" i="1"/>
  <c r="V151" i="1"/>
  <c r="I151" i="1"/>
  <c r="X133" i="1"/>
  <c r="V132" i="1"/>
  <c r="I132" i="1"/>
  <c r="X114" i="1"/>
  <c r="V113" i="1"/>
  <c r="I113" i="1"/>
  <c r="X96" i="1"/>
  <c r="V95" i="1"/>
  <c r="I95" i="1"/>
  <c r="X77" i="1"/>
  <c r="V76" i="1"/>
  <c r="I76" i="1"/>
  <c r="X58" i="1"/>
  <c r="V57" i="1"/>
  <c r="I57" i="1"/>
  <c r="V20" i="1"/>
  <c r="I20" i="1"/>
  <c r="B24" i="4"/>
  <c r="O23" i="1"/>
  <c r="Y31" i="1"/>
  <c r="N31" i="1"/>
  <c r="X46" i="1"/>
  <c r="X27" i="1"/>
  <c r="S46" i="1"/>
  <c r="Q46" i="1"/>
  <c r="K46" i="1"/>
  <c r="I46" i="1"/>
  <c r="W27" i="1"/>
  <c r="U27" i="1"/>
  <c r="S27" i="1"/>
  <c r="Q27" i="1"/>
  <c r="L27" i="1"/>
  <c r="J27" i="1"/>
  <c r="Y50" i="1"/>
  <c r="N50" i="1"/>
  <c r="P47" i="1"/>
  <c r="Q47" i="1"/>
  <c r="R47" i="1"/>
  <c r="S47" i="1"/>
  <c r="T47" i="1"/>
  <c r="U47" i="1"/>
  <c r="V47" i="1"/>
  <c r="W47" i="1"/>
  <c r="W84" i="1" s="1"/>
  <c r="X47" i="1"/>
  <c r="I47" i="1"/>
  <c r="J47" i="1"/>
  <c r="K47" i="1"/>
  <c r="L47" i="1"/>
  <c r="X45" i="1"/>
  <c r="W45" i="1"/>
  <c r="V45" i="1"/>
  <c r="U45" i="1"/>
  <c r="T45" i="1"/>
  <c r="S45" i="1"/>
  <c r="R45" i="1"/>
  <c r="Q45" i="1"/>
  <c r="P45" i="1"/>
  <c r="L45" i="1"/>
  <c r="K45" i="1"/>
  <c r="J45" i="1"/>
  <c r="I45" i="1"/>
  <c r="T42" i="1"/>
  <c r="V33" i="1"/>
  <c r="U33" i="1"/>
  <c r="P33" i="1"/>
  <c r="K33" i="1"/>
  <c r="J33" i="1"/>
  <c r="X28" i="1"/>
  <c r="W28" i="1"/>
  <c r="V28" i="1"/>
  <c r="U28" i="1"/>
  <c r="T28" i="1"/>
  <c r="S28" i="1"/>
  <c r="R28" i="1"/>
  <c r="Q28" i="1"/>
  <c r="P28" i="1"/>
  <c r="X26" i="1"/>
  <c r="X33" i="1" s="1"/>
  <c r="W26" i="1"/>
  <c r="W33" i="1" s="1"/>
  <c r="V26" i="1"/>
  <c r="U26" i="1"/>
  <c r="T26" i="1"/>
  <c r="T33" i="1" s="1"/>
  <c r="S26" i="1"/>
  <c r="S33" i="1" s="1"/>
  <c r="R26" i="1"/>
  <c r="R33" i="1" s="1"/>
  <c r="Q26" i="1"/>
  <c r="Q33" i="1" s="1"/>
  <c r="P26" i="1"/>
  <c r="L26" i="1"/>
  <c r="L33" i="1" s="1"/>
  <c r="K26" i="1"/>
  <c r="J26" i="1"/>
  <c r="I26" i="1"/>
  <c r="I33" i="1" s="1"/>
  <c r="X52" i="1"/>
  <c r="V52" i="1"/>
  <c r="T52" i="1"/>
  <c r="R52" i="1"/>
  <c r="L52" i="1"/>
  <c r="J52" i="1"/>
  <c r="X40" i="1"/>
  <c r="V39" i="1"/>
  <c r="I39" i="1"/>
  <c r="X21" i="1"/>
  <c r="C3" i="4"/>
  <c r="C3" i="3"/>
  <c r="C1" i="4"/>
  <c r="C1" i="3"/>
  <c r="G2" i="4"/>
  <c r="G2" i="3"/>
  <c r="V1" i="1"/>
  <c r="I1" i="1"/>
  <c r="X2" i="1"/>
  <c r="P9" i="1"/>
  <c r="Q9" i="1"/>
  <c r="R9" i="1"/>
  <c r="S9" i="1"/>
  <c r="T9" i="1"/>
  <c r="U9" i="1"/>
  <c r="V9" i="1"/>
  <c r="W9" i="1"/>
  <c r="X9" i="1"/>
  <c r="I9" i="1"/>
  <c r="J9" i="1"/>
  <c r="K9" i="1"/>
  <c r="L9" i="1"/>
  <c r="P7" i="1"/>
  <c r="Q7" i="1"/>
  <c r="Q14" i="1" s="1"/>
  <c r="R7" i="1"/>
  <c r="S7" i="1"/>
  <c r="S14" i="1" s="1"/>
  <c r="T7" i="1"/>
  <c r="U7" i="1"/>
  <c r="U14" i="1" s="1"/>
  <c r="V7" i="1"/>
  <c r="W7" i="1"/>
  <c r="W14" i="1" s="1"/>
  <c r="X7" i="1"/>
  <c r="I7" i="1"/>
  <c r="J7" i="1"/>
  <c r="J14" i="1" s="1"/>
  <c r="K7" i="1"/>
  <c r="L7" i="1"/>
  <c r="L14" i="1" s="1"/>
  <c r="F201" i="1" l="1"/>
  <c r="D164" i="1"/>
  <c r="H238" i="1"/>
  <c r="P52" i="1"/>
  <c r="G126" i="1"/>
  <c r="D196" i="1"/>
  <c r="D159" i="1"/>
  <c r="D84" i="1"/>
  <c r="D121" i="1"/>
  <c r="D233" i="1"/>
  <c r="G332" i="1"/>
  <c r="G238" i="1"/>
  <c r="E201" i="1"/>
  <c r="G84" i="1"/>
  <c r="E52" i="1"/>
  <c r="E238" i="1"/>
  <c r="H157" i="1"/>
  <c r="E126" i="1"/>
  <c r="H194" i="1"/>
  <c r="H52" i="1"/>
  <c r="AA162" i="1"/>
  <c r="AA106" i="1"/>
  <c r="AA68" i="1"/>
  <c r="AA50" i="1"/>
  <c r="AA199" i="1"/>
  <c r="AA311" i="1"/>
  <c r="AA292" i="1"/>
  <c r="AA31" i="1"/>
  <c r="Y33" i="1"/>
  <c r="AA87" i="1"/>
  <c r="H119" i="1"/>
  <c r="F119" i="1"/>
  <c r="D119" i="1"/>
  <c r="G65" i="1"/>
  <c r="E63" i="1"/>
  <c r="AA143" i="1"/>
  <c r="Y154" i="1"/>
  <c r="AT159" i="1" s="1"/>
  <c r="Y191" i="1"/>
  <c r="Y210" i="1"/>
  <c r="Y247" i="1"/>
  <c r="AS252" i="1" s="1"/>
  <c r="Y284" i="1"/>
  <c r="Y303" i="1"/>
  <c r="Y322" i="1"/>
  <c r="AT327" i="1" s="1"/>
  <c r="H82" i="1"/>
  <c r="D82" i="1"/>
  <c r="F46" i="1"/>
  <c r="Y228" i="1"/>
  <c r="AF231" i="1" s="1"/>
  <c r="Y266" i="1"/>
  <c r="AT271" i="1" s="1"/>
  <c r="Y79" i="1"/>
  <c r="AR84" i="1" s="1"/>
  <c r="F10" i="4"/>
  <c r="F23" i="4"/>
  <c r="F20" i="4"/>
  <c r="F11" i="3"/>
  <c r="F9" i="3"/>
  <c r="F17" i="3"/>
  <c r="F21" i="3"/>
  <c r="K102" i="1"/>
  <c r="P102" i="1"/>
  <c r="T102" i="1"/>
  <c r="K139" i="1"/>
  <c r="V139" i="1"/>
  <c r="I176" i="1"/>
  <c r="P176" i="1"/>
  <c r="T176" i="1"/>
  <c r="X176" i="1"/>
  <c r="J195" i="1"/>
  <c r="L195" i="1"/>
  <c r="Q195" i="1"/>
  <c r="S195" i="1"/>
  <c r="U195" i="1"/>
  <c r="W195" i="1"/>
  <c r="I214" i="1"/>
  <c r="N214" i="1" s="1"/>
  <c r="K214" i="1"/>
  <c r="P214" i="1"/>
  <c r="R214" i="1"/>
  <c r="T214" i="1"/>
  <c r="V214" i="1"/>
  <c r="X214" i="1"/>
  <c r="I270" i="1"/>
  <c r="K270" i="1"/>
  <c r="P270" i="1"/>
  <c r="R270" i="1"/>
  <c r="T270" i="1"/>
  <c r="V270" i="1"/>
  <c r="X270" i="1"/>
  <c r="J251" i="1"/>
  <c r="L251" i="1"/>
  <c r="Q251" i="1"/>
  <c r="S251" i="1"/>
  <c r="U251" i="1"/>
  <c r="W251" i="1"/>
  <c r="J307" i="1"/>
  <c r="L307" i="1"/>
  <c r="Q307" i="1"/>
  <c r="S307" i="1"/>
  <c r="U307" i="1"/>
  <c r="W307" i="1"/>
  <c r="R8" i="1"/>
  <c r="K8" i="1"/>
  <c r="V8" i="1"/>
  <c r="H308" i="1"/>
  <c r="D308" i="1"/>
  <c r="G307" i="1"/>
  <c r="N307" i="1" s="1"/>
  <c r="H306" i="1"/>
  <c r="D306" i="1"/>
  <c r="H271" i="1"/>
  <c r="D271" i="1"/>
  <c r="G270" i="1"/>
  <c r="G251" i="1"/>
  <c r="E214" i="1"/>
  <c r="E195" i="1"/>
  <c r="N195" i="1" s="1"/>
  <c r="E27" i="1"/>
  <c r="B15" i="4"/>
  <c r="T4" i="1"/>
  <c r="Y4" i="1" s="1"/>
  <c r="Y60" i="1"/>
  <c r="T98" i="1"/>
  <c r="Y98" i="1" s="1"/>
  <c r="B10" i="4"/>
  <c r="B18" i="4"/>
  <c r="B19" i="4"/>
  <c r="F15" i="4"/>
  <c r="F11" i="4"/>
  <c r="J102" i="1"/>
  <c r="L102" i="1"/>
  <c r="V102" i="1"/>
  <c r="Q102" i="1"/>
  <c r="S102" i="1"/>
  <c r="U102" i="1"/>
  <c r="I139" i="1"/>
  <c r="P139" i="1"/>
  <c r="T139" i="1"/>
  <c r="X139" i="1"/>
  <c r="Q8" i="1"/>
  <c r="L8" i="1"/>
  <c r="J8" i="1"/>
  <c r="S8" i="1"/>
  <c r="Y8" i="1" s="1"/>
  <c r="U8" i="1"/>
  <c r="W8" i="1"/>
  <c r="G327" i="1"/>
  <c r="E325" i="1"/>
  <c r="G308" i="1"/>
  <c r="E308" i="1"/>
  <c r="G306" i="1"/>
  <c r="E306" i="1"/>
  <c r="G289" i="1"/>
  <c r="E287" i="1"/>
  <c r="G271" i="1"/>
  <c r="E271" i="1"/>
  <c r="G269" i="1"/>
  <c r="E269" i="1"/>
  <c r="G252" i="1"/>
  <c r="G250" i="1"/>
  <c r="E215" i="1"/>
  <c r="E196" i="1"/>
  <c r="E177" i="1"/>
  <c r="G175" i="1"/>
  <c r="E140" i="1"/>
  <c r="G138" i="1"/>
  <c r="H102" i="1"/>
  <c r="D102" i="1"/>
  <c r="H251" i="1"/>
  <c r="F251" i="1"/>
  <c r="H214" i="1"/>
  <c r="F214" i="1"/>
  <c r="H195" i="1"/>
  <c r="F195" i="1"/>
  <c r="H176" i="1"/>
  <c r="D176" i="1"/>
  <c r="H139" i="1"/>
  <c r="D139" i="1"/>
  <c r="G102" i="1"/>
  <c r="V4" i="2"/>
  <c r="V5" i="2"/>
  <c r="E103" i="1"/>
  <c r="G101" i="1"/>
  <c r="D8" i="1"/>
  <c r="AS194" i="1"/>
  <c r="AT215" i="1"/>
  <c r="AT289" i="1"/>
  <c r="E65" i="1"/>
  <c r="F23" i="3"/>
  <c r="Y23" i="1"/>
  <c r="AH26" i="1" s="1"/>
  <c r="Y116" i="1"/>
  <c r="AT121" i="1" s="1"/>
  <c r="F10" i="3"/>
  <c r="T172" i="1"/>
  <c r="Y172" i="1" s="1"/>
  <c r="J176" i="1"/>
  <c r="L176" i="1"/>
  <c r="Q176" i="1"/>
  <c r="S176" i="1"/>
  <c r="U176" i="1"/>
  <c r="W176" i="1"/>
  <c r="G176" i="1"/>
  <c r="O135" i="1"/>
  <c r="T135" i="1"/>
  <c r="J139" i="1"/>
  <c r="L139" i="1"/>
  <c r="Q139" i="1"/>
  <c r="S139" i="1"/>
  <c r="U139" i="1"/>
  <c r="W139" i="1"/>
  <c r="G139" i="1"/>
  <c r="B14" i="3"/>
  <c r="G64" i="1"/>
  <c r="G46" i="1"/>
  <c r="G27" i="1"/>
  <c r="F22" i="3"/>
  <c r="H27" i="1"/>
  <c r="F27" i="1"/>
  <c r="E8" i="1"/>
  <c r="G8" i="1"/>
  <c r="H8" i="1"/>
  <c r="F8" i="1"/>
  <c r="H65" i="1"/>
  <c r="H103" i="1"/>
  <c r="H140" i="1"/>
  <c r="H177" i="1"/>
  <c r="H215" i="1"/>
  <c r="H252" i="1"/>
  <c r="H289" i="1"/>
  <c r="H327" i="1"/>
  <c r="F65" i="1"/>
  <c r="F103" i="1"/>
  <c r="F140" i="1"/>
  <c r="F177" i="1"/>
  <c r="F215" i="1"/>
  <c r="F252" i="1"/>
  <c r="F289" i="1"/>
  <c r="F327" i="1"/>
  <c r="D65" i="1"/>
  <c r="D103" i="1"/>
  <c r="D140" i="1"/>
  <c r="D177" i="1"/>
  <c r="D215" i="1"/>
  <c r="D252" i="1"/>
  <c r="D289" i="1"/>
  <c r="D327" i="1"/>
  <c r="H63" i="1"/>
  <c r="H101" i="1"/>
  <c r="H138" i="1"/>
  <c r="H175" i="1"/>
  <c r="H213" i="1"/>
  <c r="H250" i="1"/>
  <c r="H287" i="1"/>
  <c r="H325" i="1"/>
  <c r="F63" i="1"/>
  <c r="F101" i="1"/>
  <c r="F138" i="1"/>
  <c r="F175" i="1"/>
  <c r="F213" i="1"/>
  <c r="F250" i="1"/>
  <c r="F287" i="1"/>
  <c r="F325" i="1"/>
  <c r="D63" i="1"/>
  <c r="D101" i="1"/>
  <c r="D138" i="1"/>
  <c r="D175" i="1"/>
  <c r="D213" i="1"/>
  <c r="D250" i="1"/>
  <c r="D287" i="1"/>
  <c r="D325" i="1"/>
  <c r="Y232" i="1"/>
  <c r="AT9" i="1"/>
  <c r="N326" i="1"/>
  <c r="N288" i="1"/>
  <c r="N232" i="1"/>
  <c r="N158" i="1"/>
  <c r="N26" i="1"/>
  <c r="N45" i="1"/>
  <c r="J306" i="1"/>
  <c r="J250" i="1"/>
  <c r="J287" i="1"/>
  <c r="J194" i="1"/>
  <c r="J157" i="1"/>
  <c r="J119" i="1"/>
  <c r="J82" i="1"/>
  <c r="Q306" i="1"/>
  <c r="Q269" i="1"/>
  <c r="Q231" i="1"/>
  <c r="Q194" i="1"/>
  <c r="Q157" i="1"/>
  <c r="Q119" i="1"/>
  <c r="Q82" i="1"/>
  <c r="U306" i="1"/>
  <c r="U269" i="1"/>
  <c r="U231" i="1"/>
  <c r="U194" i="1"/>
  <c r="U157" i="1"/>
  <c r="U119" i="1"/>
  <c r="U82" i="1"/>
  <c r="L308" i="1"/>
  <c r="L252" i="1"/>
  <c r="L289" i="1"/>
  <c r="L196" i="1"/>
  <c r="L159" i="1"/>
  <c r="L121" i="1"/>
  <c r="J308" i="1"/>
  <c r="J252" i="1"/>
  <c r="J289" i="1"/>
  <c r="J196" i="1"/>
  <c r="J159" i="1"/>
  <c r="J121" i="1"/>
  <c r="U327" i="1"/>
  <c r="U308" i="1"/>
  <c r="U289" i="1"/>
  <c r="U271" i="1"/>
  <c r="U252" i="1"/>
  <c r="U233" i="1"/>
  <c r="U215" i="1"/>
  <c r="U196" i="1"/>
  <c r="U177" i="1"/>
  <c r="U159" i="1"/>
  <c r="U140" i="1"/>
  <c r="U121" i="1"/>
  <c r="U103" i="1"/>
  <c r="U84" i="1"/>
  <c r="U65" i="1"/>
  <c r="S327" i="1"/>
  <c r="S308" i="1"/>
  <c r="S289" i="1"/>
  <c r="S271" i="1"/>
  <c r="S252" i="1"/>
  <c r="S233" i="1"/>
  <c r="S215" i="1"/>
  <c r="S196" i="1"/>
  <c r="S177" i="1"/>
  <c r="S159" i="1"/>
  <c r="S140" i="1"/>
  <c r="S121" i="1"/>
  <c r="S103" i="1"/>
  <c r="S84" i="1"/>
  <c r="S65" i="1"/>
  <c r="I325" i="1"/>
  <c r="I231" i="1"/>
  <c r="I269" i="1"/>
  <c r="I213" i="1"/>
  <c r="I175" i="1"/>
  <c r="I138" i="1"/>
  <c r="I101" i="1"/>
  <c r="K325" i="1"/>
  <c r="K231" i="1"/>
  <c r="K269" i="1"/>
  <c r="K213" i="1"/>
  <c r="K175" i="1"/>
  <c r="K138" i="1"/>
  <c r="K101" i="1"/>
  <c r="Y45" i="1"/>
  <c r="P325" i="1"/>
  <c r="P306" i="1"/>
  <c r="P287" i="1"/>
  <c r="P269" i="1"/>
  <c r="P276" i="1" s="1"/>
  <c r="P250" i="1"/>
  <c r="P231" i="1"/>
  <c r="P213" i="1"/>
  <c r="P194" i="1"/>
  <c r="P175" i="1"/>
  <c r="P157" i="1"/>
  <c r="P138" i="1"/>
  <c r="P119" i="1"/>
  <c r="P101" i="1"/>
  <c r="P82" i="1"/>
  <c r="P63" i="1"/>
  <c r="R325" i="1"/>
  <c r="R306" i="1"/>
  <c r="R287" i="1"/>
  <c r="R269" i="1"/>
  <c r="R276" i="1" s="1"/>
  <c r="R250" i="1"/>
  <c r="R231" i="1"/>
  <c r="R213" i="1"/>
  <c r="R194" i="1"/>
  <c r="R175" i="1"/>
  <c r="R157" i="1"/>
  <c r="R138" i="1"/>
  <c r="R119" i="1"/>
  <c r="R101" i="1"/>
  <c r="R82" i="1"/>
  <c r="R63" i="1"/>
  <c r="T325" i="1"/>
  <c r="T306" i="1"/>
  <c r="T287" i="1"/>
  <c r="T269" i="1"/>
  <c r="T250" i="1"/>
  <c r="T231" i="1"/>
  <c r="T213" i="1"/>
  <c r="T194" i="1"/>
  <c r="T175" i="1"/>
  <c r="T157" i="1"/>
  <c r="T138" i="1"/>
  <c r="T119" i="1"/>
  <c r="T101" i="1"/>
  <c r="T82" i="1"/>
  <c r="T63" i="1"/>
  <c r="V325" i="1"/>
  <c r="V306" i="1"/>
  <c r="V287" i="1"/>
  <c r="V269" i="1"/>
  <c r="V250" i="1"/>
  <c r="V231" i="1"/>
  <c r="V213" i="1"/>
  <c r="V194" i="1"/>
  <c r="V175" i="1"/>
  <c r="V157" i="1"/>
  <c r="V138" i="1"/>
  <c r="V119" i="1"/>
  <c r="V101" i="1"/>
  <c r="V82" i="1"/>
  <c r="V63" i="1"/>
  <c r="X325" i="1"/>
  <c r="X306" i="1"/>
  <c r="X287" i="1"/>
  <c r="X269" i="1"/>
  <c r="X250" i="1"/>
  <c r="X231" i="1"/>
  <c r="X213" i="1"/>
  <c r="X194" i="1"/>
  <c r="X175" i="1"/>
  <c r="X157" i="1"/>
  <c r="X138" i="1"/>
  <c r="X119" i="1"/>
  <c r="X101" i="1"/>
  <c r="X82" i="1"/>
  <c r="X63" i="1"/>
  <c r="K327" i="1"/>
  <c r="K233" i="1"/>
  <c r="K271" i="1"/>
  <c r="K215" i="1"/>
  <c r="K177" i="1"/>
  <c r="K140" i="1"/>
  <c r="K103" i="1"/>
  <c r="I327" i="1"/>
  <c r="I233" i="1"/>
  <c r="I271" i="1"/>
  <c r="I215" i="1"/>
  <c r="I177" i="1"/>
  <c r="I140" i="1"/>
  <c r="I103" i="1"/>
  <c r="X308" i="1"/>
  <c r="X271" i="1"/>
  <c r="X233" i="1"/>
  <c r="X196" i="1"/>
  <c r="X159" i="1"/>
  <c r="X121" i="1"/>
  <c r="X84" i="1"/>
  <c r="V327" i="1"/>
  <c r="V289" i="1"/>
  <c r="V252" i="1"/>
  <c r="V215" i="1"/>
  <c r="V177" i="1"/>
  <c r="V140" i="1"/>
  <c r="V103" i="1"/>
  <c r="V65" i="1"/>
  <c r="T308" i="1"/>
  <c r="T271" i="1"/>
  <c r="T233" i="1"/>
  <c r="T196" i="1"/>
  <c r="T159" i="1"/>
  <c r="T121" i="1"/>
  <c r="T84" i="1"/>
  <c r="R327" i="1"/>
  <c r="R289" i="1"/>
  <c r="R252" i="1"/>
  <c r="R215" i="1"/>
  <c r="R177" i="1"/>
  <c r="R140" i="1"/>
  <c r="R103" i="1"/>
  <c r="R65" i="1"/>
  <c r="P308" i="1"/>
  <c r="P271" i="1"/>
  <c r="P233" i="1"/>
  <c r="P196" i="1"/>
  <c r="P159" i="1"/>
  <c r="P121" i="1"/>
  <c r="P84" i="1"/>
  <c r="Y7" i="1"/>
  <c r="Y26" i="1"/>
  <c r="L65" i="1"/>
  <c r="J65" i="1"/>
  <c r="L63" i="1"/>
  <c r="J63" i="1"/>
  <c r="K84" i="1"/>
  <c r="I84" i="1"/>
  <c r="K82" i="1"/>
  <c r="L103" i="1"/>
  <c r="J101" i="1"/>
  <c r="K121" i="1"/>
  <c r="I119" i="1"/>
  <c r="J140" i="1"/>
  <c r="L138" i="1"/>
  <c r="I159" i="1"/>
  <c r="K157" i="1"/>
  <c r="L177" i="1"/>
  <c r="J175" i="1"/>
  <c r="K196" i="1"/>
  <c r="I194" i="1"/>
  <c r="J215" i="1"/>
  <c r="L213" i="1"/>
  <c r="I289" i="1"/>
  <c r="K287" i="1"/>
  <c r="L271" i="1"/>
  <c r="J269" i="1"/>
  <c r="K252" i="1"/>
  <c r="I250" i="1"/>
  <c r="J233" i="1"/>
  <c r="L231" i="1"/>
  <c r="I308" i="1"/>
  <c r="K306" i="1"/>
  <c r="L327" i="1"/>
  <c r="J325" i="1"/>
  <c r="T65" i="1"/>
  <c r="U63" i="1"/>
  <c r="V84" i="1"/>
  <c r="W82" i="1"/>
  <c r="X103" i="1"/>
  <c r="P103" i="1"/>
  <c r="Q101" i="1"/>
  <c r="R121" i="1"/>
  <c r="S119" i="1"/>
  <c r="T140" i="1"/>
  <c r="U138" i="1"/>
  <c r="V159" i="1"/>
  <c r="W157" i="1"/>
  <c r="X177" i="1"/>
  <c r="P177" i="1"/>
  <c r="Q175" i="1"/>
  <c r="R196" i="1"/>
  <c r="S194" i="1"/>
  <c r="T215" i="1"/>
  <c r="U213" i="1"/>
  <c r="V233" i="1"/>
  <c r="W231" i="1"/>
  <c r="X252" i="1"/>
  <c r="P252" i="1"/>
  <c r="Q250" i="1"/>
  <c r="R271" i="1"/>
  <c r="S269" i="1"/>
  <c r="T289" i="1"/>
  <c r="U287" i="1"/>
  <c r="V308" i="1"/>
  <c r="W306" i="1"/>
  <c r="X327" i="1"/>
  <c r="P327" i="1"/>
  <c r="Q325" i="1"/>
  <c r="L306" i="1"/>
  <c r="L250" i="1"/>
  <c r="L287" i="1"/>
  <c r="L294" i="1" s="1"/>
  <c r="L296" i="1" s="1"/>
  <c r="L194" i="1"/>
  <c r="L157" i="1"/>
  <c r="L119" i="1"/>
  <c r="L82" i="1"/>
  <c r="S325" i="1"/>
  <c r="S287" i="1"/>
  <c r="S250" i="1"/>
  <c r="S213" i="1"/>
  <c r="S175" i="1"/>
  <c r="S138" i="1"/>
  <c r="S101" i="1"/>
  <c r="S63" i="1"/>
  <c r="W325" i="1"/>
  <c r="W287" i="1"/>
  <c r="W250" i="1"/>
  <c r="W213" i="1"/>
  <c r="W175" i="1"/>
  <c r="W138" i="1"/>
  <c r="W101" i="1"/>
  <c r="W63" i="1"/>
  <c r="W327" i="1"/>
  <c r="W308" i="1"/>
  <c r="W289" i="1"/>
  <c r="W271" i="1"/>
  <c r="W252" i="1"/>
  <c r="W233" i="1"/>
  <c r="W215" i="1"/>
  <c r="W196" i="1"/>
  <c r="W177" i="1"/>
  <c r="W159" i="1"/>
  <c r="W140" i="1"/>
  <c r="W121" i="1"/>
  <c r="W103" i="1"/>
  <c r="W65" i="1"/>
  <c r="Q327" i="1"/>
  <c r="Q308" i="1"/>
  <c r="Q289" i="1"/>
  <c r="Q271" i="1"/>
  <c r="Q252" i="1"/>
  <c r="Q233" i="1"/>
  <c r="Q215" i="1"/>
  <c r="Q196" i="1"/>
  <c r="Q177" i="1"/>
  <c r="Q159" i="1"/>
  <c r="Q140" i="1"/>
  <c r="Q121" i="1"/>
  <c r="Q103" i="1"/>
  <c r="Q84" i="1"/>
  <c r="Q65" i="1"/>
  <c r="K65" i="1"/>
  <c r="I65" i="1"/>
  <c r="K63" i="1"/>
  <c r="I63" i="1"/>
  <c r="L84" i="1"/>
  <c r="J84" i="1"/>
  <c r="I82" i="1"/>
  <c r="J103" i="1"/>
  <c r="L101" i="1"/>
  <c r="I121" i="1"/>
  <c r="K119" i="1"/>
  <c r="L140" i="1"/>
  <c r="J138" i="1"/>
  <c r="K159" i="1"/>
  <c r="I157" i="1"/>
  <c r="J177" i="1"/>
  <c r="L175" i="1"/>
  <c r="N175" i="1" s="1"/>
  <c r="I196" i="1"/>
  <c r="K194" i="1"/>
  <c r="L215" i="1"/>
  <c r="J213" i="1"/>
  <c r="K289" i="1"/>
  <c r="I287" i="1"/>
  <c r="J271" i="1"/>
  <c r="L269" i="1"/>
  <c r="I252" i="1"/>
  <c r="K250" i="1"/>
  <c r="L233" i="1"/>
  <c r="J231" i="1"/>
  <c r="K308" i="1"/>
  <c r="I306" i="1"/>
  <c r="J327" i="1"/>
  <c r="L325" i="1"/>
  <c r="X65" i="1"/>
  <c r="P65" i="1"/>
  <c r="Q63" i="1"/>
  <c r="R84" i="1"/>
  <c r="S82" i="1"/>
  <c r="T103" i="1"/>
  <c r="U101" i="1"/>
  <c r="V121" i="1"/>
  <c r="W119" i="1"/>
  <c r="X140" i="1"/>
  <c r="P140" i="1"/>
  <c r="Q138" i="1"/>
  <c r="R159" i="1"/>
  <c r="S157" i="1"/>
  <c r="T177" i="1"/>
  <c r="U175" i="1"/>
  <c r="V196" i="1"/>
  <c r="W194" i="1"/>
  <c r="X215" i="1"/>
  <c r="P215" i="1"/>
  <c r="Q213" i="1"/>
  <c r="R233" i="1"/>
  <c r="S231" i="1"/>
  <c r="T252" i="1"/>
  <c r="U250" i="1"/>
  <c r="V271" i="1"/>
  <c r="W269" i="1"/>
  <c r="X289" i="1"/>
  <c r="P289" i="1"/>
  <c r="Q287" i="1"/>
  <c r="R308" i="1"/>
  <c r="S306" i="1"/>
  <c r="T327" i="1"/>
  <c r="U325" i="1"/>
  <c r="AA124" i="1"/>
  <c r="AA180" i="1"/>
  <c r="AA218" i="1"/>
  <c r="AA236" i="1"/>
  <c r="AA255" i="1"/>
  <c r="Y259" i="1"/>
  <c r="AA274" i="1"/>
  <c r="AA330" i="1"/>
  <c r="AS308" i="1"/>
  <c r="AH306" i="1"/>
  <c r="AL306" i="1"/>
  <c r="AD306" i="1"/>
  <c r="AF306" i="1"/>
  <c r="AJ306" i="1"/>
  <c r="AN306" i="1"/>
  <c r="AP250" i="1"/>
  <c r="AH250" i="1"/>
  <c r="AT250" i="1"/>
  <c r="AL250" i="1"/>
  <c r="AD250" i="1"/>
  <c r="AF250" i="1"/>
  <c r="AJ250" i="1"/>
  <c r="AR250" i="1"/>
  <c r="AD213" i="1"/>
  <c r="AH213" i="1"/>
  <c r="AL213" i="1"/>
  <c r="AP213" i="1"/>
  <c r="AT213" i="1"/>
  <c r="AE214" i="1"/>
  <c r="AI214" i="1"/>
  <c r="AM214" i="1"/>
  <c r="AQ214" i="1"/>
  <c r="AC215" i="1"/>
  <c r="AG215" i="1"/>
  <c r="AK215" i="1"/>
  <c r="AO215" i="1"/>
  <c r="AS215" i="1"/>
  <c r="AF213" i="1"/>
  <c r="AJ213" i="1"/>
  <c r="AN213" i="1"/>
  <c r="AR213" i="1"/>
  <c r="AC214" i="1"/>
  <c r="AG214" i="1"/>
  <c r="AK214" i="1"/>
  <c r="AO214" i="1"/>
  <c r="AS214" i="1"/>
  <c r="AE215" i="1"/>
  <c r="AI215" i="1"/>
  <c r="AM215" i="1"/>
  <c r="AQ215" i="1"/>
  <c r="AT177" i="1"/>
  <c r="AK177" i="1"/>
  <c r="AC177" i="1"/>
  <c r="AM176" i="1"/>
  <c r="AE176" i="1"/>
  <c r="AP175" i="1"/>
  <c r="AH175" i="1"/>
  <c r="AO177" i="1"/>
  <c r="AG177" i="1"/>
  <c r="AQ176" i="1"/>
  <c r="AI176" i="1"/>
  <c r="AT175" i="1"/>
  <c r="AL175" i="1"/>
  <c r="AD175" i="1"/>
  <c r="AF175" i="1"/>
  <c r="AJ175" i="1"/>
  <c r="AN175" i="1"/>
  <c r="AR175" i="1"/>
  <c r="AC176" i="1"/>
  <c r="AG176" i="1"/>
  <c r="AK176" i="1"/>
  <c r="AO176" i="1"/>
  <c r="AS176" i="1"/>
  <c r="AE177" i="1"/>
  <c r="AI177" i="1"/>
  <c r="AM177" i="1"/>
  <c r="AQ177" i="1"/>
  <c r="AS177" i="1"/>
  <c r="AD157" i="1"/>
  <c r="AL157" i="1"/>
  <c r="AT157" i="1"/>
  <c r="AI158" i="1"/>
  <c r="AQ158" i="1"/>
  <c r="AG159" i="1"/>
  <c r="AO159" i="1"/>
  <c r="AH157" i="1"/>
  <c r="AP157" i="1"/>
  <c r="AE158" i="1"/>
  <c r="AM158" i="1"/>
  <c r="AC159" i="1"/>
  <c r="AK159" i="1"/>
  <c r="AS159" i="1"/>
  <c r="AF157" i="1"/>
  <c r="AJ157" i="1"/>
  <c r="AN157" i="1"/>
  <c r="AR157" i="1"/>
  <c r="AC158" i="1"/>
  <c r="AG158" i="1"/>
  <c r="AK158" i="1"/>
  <c r="AO158" i="1"/>
  <c r="AS158" i="1"/>
  <c r="AE159" i="1"/>
  <c r="AI159" i="1"/>
  <c r="AM159" i="1"/>
  <c r="AQ159" i="1"/>
  <c r="AJ119" i="1"/>
  <c r="AR119" i="1"/>
  <c r="AG120" i="1"/>
  <c r="AO120" i="1"/>
  <c r="AE121" i="1"/>
  <c r="AM121" i="1"/>
  <c r="AD119" i="1"/>
  <c r="AL119" i="1"/>
  <c r="AT119" i="1"/>
  <c r="AI120" i="1"/>
  <c r="AQ120" i="1"/>
  <c r="AG121" i="1"/>
  <c r="AO121" i="1"/>
  <c r="N259" i="1"/>
  <c r="AA259" i="1" s="1"/>
  <c r="N257" i="1"/>
  <c r="Y257" i="1"/>
  <c r="AD287" i="1"/>
  <c r="AF287" i="1"/>
  <c r="AH287" i="1"/>
  <c r="AJ287" i="1"/>
  <c r="AL287" i="1"/>
  <c r="AN287" i="1"/>
  <c r="AP287" i="1"/>
  <c r="AR287" i="1"/>
  <c r="AT287" i="1"/>
  <c r="AC288" i="1"/>
  <c r="AE288" i="1"/>
  <c r="AG288" i="1"/>
  <c r="AI288" i="1"/>
  <c r="AK288" i="1"/>
  <c r="AM288" i="1"/>
  <c r="AO288" i="1"/>
  <c r="AQ288" i="1"/>
  <c r="AS288" i="1"/>
  <c r="AC289" i="1"/>
  <c r="AE289" i="1"/>
  <c r="AG289" i="1"/>
  <c r="AI289" i="1"/>
  <c r="AK289" i="1"/>
  <c r="AM289" i="1"/>
  <c r="AO289" i="1"/>
  <c r="AQ289" i="1"/>
  <c r="AS289" i="1"/>
  <c r="AC306" i="1"/>
  <c r="AE306" i="1"/>
  <c r="AG306" i="1"/>
  <c r="AI306" i="1"/>
  <c r="AK306" i="1"/>
  <c r="AM306" i="1"/>
  <c r="AO306" i="1"/>
  <c r="AQ306" i="1"/>
  <c r="AS306" i="1"/>
  <c r="AD307" i="1"/>
  <c r="AF307" i="1"/>
  <c r="AH307" i="1"/>
  <c r="AJ307" i="1"/>
  <c r="AL307" i="1"/>
  <c r="AN307" i="1"/>
  <c r="AP307" i="1"/>
  <c r="AR307" i="1"/>
  <c r="AT307" i="1"/>
  <c r="AD308" i="1"/>
  <c r="AF308" i="1"/>
  <c r="AH308" i="1"/>
  <c r="AJ308" i="1"/>
  <c r="AL308" i="1"/>
  <c r="AN308" i="1"/>
  <c r="AP308" i="1"/>
  <c r="AR308" i="1"/>
  <c r="AT308" i="1"/>
  <c r="AD325" i="1"/>
  <c r="AF325" i="1"/>
  <c r="AH325" i="1"/>
  <c r="AJ325" i="1"/>
  <c r="AL325" i="1"/>
  <c r="AN325" i="1"/>
  <c r="AP325" i="1"/>
  <c r="AR325" i="1"/>
  <c r="AT325" i="1"/>
  <c r="AC326" i="1"/>
  <c r="AE326" i="1"/>
  <c r="AG326" i="1"/>
  <c r="AI326" i="1"/>
  <c r="AK326" i="1"/>
  <c r="AM326" i="1"/>
  <c r="AO326" i="1"/>
  <c r="AQ326" i="1"/>
  <c r="AS326" i="1"/>
  <c r="AC327" i="1"/>
  <c r="AE327" i="1"/>
  <c r="AG327" i="1"/>
  <c r="AI327" i="1"/>
  <c r="AK327" i="1"/>
  <c r="AM327" i="1"/>
  <c r="AO327" i="1"/>
  <c r="AQ327" i="1"/>
  <c r="AS327" i="1"/>
  <c r="AC287" i="1"/>
  <c r="AE287" i="1"/>
  <c r="AG287" i="1"/>
  <c r="AI287" i="1"/>
  <c r="AK287" i="1"/>
  <c r="AM287" i="1"/>
  <c r="AO287" i="1"/>
  <c r="AQ287" i="1"/>
  <c r="AS287" i="1"/>
  <c r="AD288" i="1"/>
  <c r="AF288" i="1"/>
  <c r="AH288" i="1"/>
  <c r="AJ288" i="1"/>
  <c r="AL288" i="1"/>
  <c r="AN288" i="1"/>
  <c r="AP288" i="1"/>
  <c r="AR288" i="1"/>
  <c r="AT288" i="1"/>
  <c r="AD289" i="1"/>
  <c r="AF289" i="1"/>
  <c r="AH289" i="1"/>
  <c r="AJ289" i="1"/>
  <c r="AL289" i="1"/>
  <c r="AN289" i="1"/>
  <c r="AP289" i="1"/>
  <c r="AR289" i="1"/>
  <c r="AP306" i="1"/>
  <c r="AR306" i="1"/>
  <c r="AT306" i="1"/>
  <c r="AC307" i="1"/>
  <c r="AE307" i="1"/>
  <c r="AG307" i="1"/>
  <c r="AI307" i="1"/>
  <c r="AK307" i="1"/>
  <c r="AM307" i="1"/>
  <c r="AO307" i="1"/>
  <c r="AQ307" i="1"/>
  <c r="AS307" i="1"/>
  <c r="AC308" i="1"/>
  <c r="AE308" i="1"/>
  <c r="AG308" i="1"/>
  <c r="AI308" i="1"/>
  <c r="AK308" i="1"/>
  <c r="AM308" i="1"/>
  <c r="AO308" i="1"/>
  <c r="AQ308" i="1"/>
  <c r="AC325" i="1"/>
  <c r="AE325" i="1"/>
  <c r="AG325" i="1"/>
  <c r="AI325" i="1"/>
  <c r="AK325" i="1"/>
  <c r="AM325" i="1"/>
  <c r="AO325" i="1"/>
  <c r="AQ325" i="1"/>
  <c r="AS325" i="1"/>
  <c r="AD326" i="1"/>
  <c r="AF326" i="1"/>
  <c r="AH326" i="1"/>
  <c r="AJ326" i="1"/>
  <c r="AL326" i="1"/>
  <c r="AN326" i="1"/>
  <c r="AP326" i="1"/>
  <c r="AR326" i="1"/>
  <c r="AT326" i="1"/>
  <c r="AD327" i="1"/>
  <c r="AF327" i="1"/>
  <c r="AH327" i="1"/>
  <c r="AJ327" i="1"/>
  <c r="AL327" i="1"/>
  <c r="AN327" i="1"/>
  <c r="AP327" i="1"/>
  <c r="AR327" i="1"/>
  <c r="AD231" i="1"/>
  <c r="AH231" i="1"/>
  <c r="AL231" i="1"/>
  <c r="AP231" i="1"/>
  <c r="AT231" i="1"/>
  <c r="AE232" i="1"/>
  <c r="AI232" i="1"/>
  <c r="AM232" i="1"/>
  <c r="AQ232" i="1"/>
  <c r="AC233" i="1"/>
  <c r="AG233" i="1"/>
  <c r="AK233" i="1"/>
  <c r="AO233" i="1"/>
  <c r="AS233" i="1"/>
  <c r="AC250" i="1"/>
  <c r="AE250" i="1"/>
  <c r="AG250" i="1"/>
  <c r="AI250" i="1"/>
  <c r="AK250" i="1"/>
  <c r="AM250" i="1"/>
  <c r="AO250" i="1"/>
  <c r="AQ250" i="1"/>
  <c r="AS250" i="1"/>
  <c r="AD251" i="1"/>
  <c r="AF251" i="1"/>
  <c r="AH251" i="1"/>
  <c r="AJ251" i="1"/>
  <c r="AL251" i="1"/>
  <c r="AN251" i="1"/>
  <c r="AP251" i="1"/>
  <c r="AR251" i="1"/>
  <c r="AT251" i="1"/>
  <c r="AD252" i="1"/>
  <c r="AF252" i="1"/>
  <c r="AH252" i="1"/>
  <c r="AJ252" i="1"/>
  <c r="AL252" i="1"/>
  <c r="AN252" i="1"/>
  <c r="AP252" i="1"/>
  <c r="AR252" i="1"/>
  <c r="AT252" i="1"/>
  <c r="AD269" i="1"/>
  <c r="AH269" i="1"/>
  <c r="AL269" i="1"/>
  <c r="AP269" i="1"/>
  <c r="AT269" i="1"/>
  <c r="AE270" i="1"/>
  <c r="AI270" i="1"/>
  <c r="AM270" i="1"/>
  <c r="AQ270" i="1"/>
  <c r="AC271" i="1"/>
  <c r="AG271" i="1"/>
  <c r="AK271" i="1"/>
  <c r="AO271" i="1"/>
  <c r="AS271" i="1"/>
  <c r="AC231" i="1"/>
  <c r="AG231" i="1"/>
  <c r="AK231" i="1"/>
  <c r="AO231" i="1"/>
  <c r="AS231" i="1"/>
  <c r="AF232" i="1"/>
  <c r="AJ232" i="1"/>
  <c r="AN232" i="1"/>
  <c r="AR232" i="1"/>
  <c r="AD233" i="1"/>
  <c r="AH233" i="1"/>
  <c r="AL233" i="1"/>
  <c r="AP233" i="1"/>
  <c r="AC251" i="1"/>
  <c r="AE251" i="1"/>
  <c r="AG251" i="1"/>
  <c r="AI251" i="1"/>
  <c r="AK251" i="1"/>
  <c r="AM251" i="1"/>
  <c r="AO251" i="1"/>
  <c r="AQ251" i="1"/>
  <c r="AS251" i="1"/>
  <c r="AC252" i="1"/>
  <c r="AE252" i="1"/>
  <c r="AG252" i="1"/>
  <c r="AI252" i="1"/>
  <c r="AK252" i="1"/>
  <c r="AM252" i="1"/>
  <c r="AO252" i="1"/>
  <c r="AQ252" i="1"/>
  <c r="AC269" i="1"/>
  <c r="AG269" i="1"/>
  <c r="AK269" i="1"/>
  <c r="AO269" i="1"/>
  <c r="AS269" i="1"/>
  <c r="AF270" i="1"/>
  <c r="AJ270" i="1"/>
  <c r="AN270" i="1"/>
  <c r="AR270" i="1"/>
  <c r="AD271" i="1"/>
  <c r="AH271" i="1"/>
  <c r="AL271" i="1"/>
  <c r="AP271" i="1"/>
  <c r="AC194" i="1"/>
  <c r="AG194" i="1"/>
  <c r="AK194" i="1"/>
  <c r="AO194" i="1"/>
  <c r="AS196" i="1"/>
  <c r="AQ196" i="1"/>
  <c r="AO196" i="1"/>
  <c r="AM196" i="1"/>
  <c r="AK196" i="1"/>
  <c r="AI196" i="1"/>
  <c r="AG196" i="1"/>
  <c r="AE196" i="1"/>
  <c r="AC196" i="1"/>
  <c r="AS195" i="1"/>
  <c r="AQ195" i="1"/>
  <c r="AO195" i="1"/>
  <c r="AM195" i="1"/>
  <c r="AK195" i="1"/>
  <c r="AI195" i="1"/>
  <c r="AG195" i="1"/>
  <c r="AE195" i="1"/>
  <c r="AC195" i="1"/>
  <c r="AT194" i="1"/>
  <c r="AR194" i="1"/>
  <c r="AP194" i="1"/>
  <c r="AN194" i="1"/>
  <c r="AL194" i="1"/>
  <c r="AJ194" i="1"/>
  <c r="AH194" i="1"/>
  <c r="AF194" i="1"/>
  <c r="AD194" i="1"/>
  <c r="AT196" i="1"/>
  <c r="AR196" i="1"/>
  <c r="AP196" i="1"/>
  <c r="AN196" i="1"/>
  <c r="AL196" i="1"/>
  <c r="AJ196" i="1"/>
  <c r="AH196" i="1"/>
  <c r="AF196" i="1"/>
  <c r="AD196" i="1"/>
  <c r="AT195" i="1"/>
  <c r="AR195" i="1"/>
  <c r="AP195" i="1"/>
  <c r="AN195" i="1"/>
  <c r="AL195" i="1"/>
  <c r="AJ195" i="1"/>
  <c r="AH195" i="1"/>
  <c r="AF195" i="1"/>
  <c r="AD195" i="1"/>
  <c r="Y194" i="1"/>
  <c r="AE194" i="1"/>
  <c r="AI194" i="1"/>
  <c r="AM194" i="1"/>
  <c r="AQ194" i="1"/>
  <c r="AC175" i="1"/>
  <c r="AC178" i="1" s="1"/>
  <c r="AE175" i="1"/>
  <c r="AE178" i="1" s="1"/>
  <c r="AG175" i="1"/>
  <c r="AG178" i="1" s="1"/>
  <c r="AI175" i="1"/>
  <c r="AK175" i="1"/>
  <c r="AK178" i="1" s="1"/>
  <c r="AM175" i="1"/>
  <c r="AM178" i="1" s="1"/>
  <c r="AO175" i="1"/>
  <c r="AQ175" i="1"/>
  <c r="AQ178" i="1" s="1"/>
  <c r="AS175" i="1"/>
  <c r="AD176" i="1"/>
  <c r="AF176" i="1"/>
  <c r="AH176" i="1"/>
  <c r="AJ176" i="1"/>
  <c r="AL176" i="1"/>
  <c r="AN176" i="1"/>
  <c r="AP176" i="1"/>
  <c r="AR176" i="1"/>
  <c r="AT176" i="1"/>
  <c r="AD177" i="1"/>
  <c r="AF177" i="1"/>
  <c r="AH177" i="1"/>
  <c r="AJ177" i="1"/>
  <c r="AL177" i="1"/>
  <c r="AN177" i="1"/>
  <c r="AP177" i="1"/>
  <c r="AR177" i="1"/>
  <c r="AC213" i="1"/>
  <c r="AE213" i="1"/>
  <c r="AE216" i="1" s="1"/>
  <c r="AG213" i="1"/>
  <c r="AI213" i="1"/>
  <c r="AK213" i="1"/>
  <c r="AM213" i="1"/>
  <c r="AM216" i="1" s="1"/>
  <c r="AO213" i="1"/>
  <c r="AQ213" i="1"/>
  <c r="AQ216" i="1" s="1"/>
  <c r="AS213" i="1"/>
  <c r="AD214" i="1"/>
  <c r="AF214" i="1"/>
  <c r="AH214" i="1"/>
  <c r="AJ214" i="1"/>
  <c r="AL214" i="1"/>
  <c r="AN214" i="1"/>
  <c r="AP214" i="1"/>
  <c r="AR214" i="1"/>
  <c r="AT214" i="1"/>
  <c r="AD215" i="1"/>
  <c r="AF215" i="1"/>
  <c r="AH215" i="1"/>
  <c r="AJ215" i="1"/>
  <c r="AL215" i="1"/>
  <c r="AN215" i="1"/>
  <c r="AP215" i="1"/>
  <c r="AR215" i="1"/>
  <c r="AE119" i="1"/>
  <c r="AI119" i="1"/>
  <c r="AM119" i="1"/>
  <c r="AQ119" i="1"/>
  <c r="AD120" i="1"/>
  <c r="AH120" i="1"/>
  <c r="AL120" i="1"/>
  <c r="AP120" i="1"/>
  <c r="AT120" i="1"/>
  <c r="AF121" i="1"/>
  <c r="AJ121" i="1"/>
  <c r="AN121" i="1"/>
  <c r="AR121" i="1"/>
  <c r="AC157" i="1"/>
  <c r="AC160" i="1" s="1"/>
  <c r="AE157" i="1"/>
  <c r="AE160" i="1" s="1"/>
  <c r="AG157" i="1"/>
  <c r="AI157" i="1"/>
  <c r="AK157" i="1"/>
  <c r="AM157" i="1"/>
  <c r="AM160" i="1" s="1"/>
  <c r="AO157" i="1"/>
  <c r="AO160" i="1" s="1"/>
  <c r="AQ157" i="1"/>
  <c r="AS157" i="1"/>
  <c r="AS160" i="1" s="1"/>
  <c r="AD158" i="1"/>
  <c r="AF158" i="1"/>
  <c r="AH158" i="1"/>
  <c r="AJ158" i="1"/>
  <c r="AL158" i="1"/>
  <c r="AN158" i="1"/>
  <c r="AP158" i="1"/>
  <c r="AR158" i="1"/>
  <c r="AT158" i="1"/>
  <c r="AD159" i="1"/>
  <c r="AF159" i="1"/>
  <c r="AH159" i="1"/>
  <c r="AJ159" i="1"/>
  <c r="AL159" i="1"/>
  <c r="AN159" i="1"/>
  <c r="AP159" i="1"/>
  <c r="AR159" i="1"/>
  <c r="N33" i="1"/>
  <c r="AA33" i="1" s="1"/>
  <c r="G22" i="3" s="1"/>
  <c r="F25" i="4"/>
  <c r="N7" i="1"/>
  <c r="AT84" i="1"/>
  <c r="AL84" i="1"/>
  <c r="AD84" i="1"/>
  <c r="AN83" i="1"/>
  <c r="AF83" i="1"/>
  <c r="AO82" i="1"/>
  <c r="AG82" i="1"/>
  <c r="AQ84" i="1"/>
  <c r="AI84" i="1"/>
  <c r="AS83" i="1"/>
  <c r="AK83" i="1"/>
  <c r="AC83" i="1"/>
  <c r="AN82" i="1"/>
  <c r="AF82" i="1"/>
  <c r="AT65" i="1"/>
  <c r="AR65" i="1"/>
  <c r="AP65" i="1"/>
  <c r="AN65" i="1"/>
  <c r="AL65" i="1"/>
  <c r="AJ65" i="1"/>
  <c r="AH65" i="1"/>
  <c r="AF65" i="1"/>
  <c r="AD65" i="1"/>
  <c r="AT64" i="1"/>
  <c r="AR64" i="1"/>
  <c r="AP64" i="1"/>
  <c r="AN64" i="1"/>
  <c r="AL64" i="1"/>
  <c r="AJ64" i="1"/>
  <c r="AH64" i="1"/>
  <c r="AF64" i="1"/>
  <c r="AD64" i="1"/>
  <c r="AS63" i="1"/>
  <c r="AQ63" i="1"/>
  <c r="AO63" i="1"/>
  <c r="AM63" i="1"/>
  <c r="AK63" i="1"/>
  <c r="AI63" i="1"/>
  <c r="AG63" i="1"/>
  <c r="AE63" i="1"/>
  <c r="AC63" i="1"/>
  <c r="AS65" i="1"/>
  <c r="AQ65" i="1"/>
  <c r="AO65" i="1"/>
  <c r="AM65" i="1"/>
  <c r="AK65" i="1"/>
  <c r="AI65" i="1"/>
  <c r="AG65" i="1"/>
  <c r="AE65" i="1"/>
  <c r="AC65" i="1"/>
  <c r="AS64" i="1"/>
  <c r="AQ64" i="1"/>
  <c r="AO64" i="1"/>
  <c r="AM64" i="1"/>
  <c r="AK64" i="1"/>
  <c r="AI64" i="1"/>
  <c r="AG64" i="1"/>
  <c r="AE64" i="1"/>
  <c r="AC64" i="1"/>
  <c r="AT63" i="1"/>
  <c r="AR63" i="1"/>
  <c r="AP63" i="1"/>
  <c r="AN63" i="1"/>
  <c r="AL63" i="1"/>
  <c r="AJ63" i="1"/>
  <c r="AH63" i="1"/>
  <c r="AF63" i="1"/>
  <c r="AD63" i="1"/>
  <c r="O42" i="1"/>
  <c r="Y42" i="1" s="1"/>
  <c r="J46" i="1"/>
  <c r="L46" i="1"/>
  <c r="P46" i="1"/>
  <c r="R46" i="1"/>
  <c r="T46" i="1"/>
  <c r="W46" i="1"/>
  <c r="V46" i="1"/>
  <c r="I27" i="1"/>
  <c r="K27" i="1"/>
  <c r="P27" i="1"/>
  <c r="R27" i="1"/>
  <c r="T27" i="1"/>
  <c r="V27" i="1"/>
  <c r="I52" i="1"/>
  <c r="K52" i="1"/>
  <c r="Q52" i="1"/>
  <c r="S52" i="1"/>
  <c r="U52" i="1"/>
  <c r="W52" i="1"/>
  <c r="I14" i="1"/>
  <c r="K14" i="1"/>
  <c r="P14" i="1"/>
  <c r="R14" i="1"/>
  <c r="T14" i="1"/>
  <c r="V14" i="1"/>
  <c r="X14" i="1"/>
  <c r="U182" i="1" l="1"/>
  <c r="L276" i="1"/>
  <c r="L108" i="1"/>
  <c r="Q108" i="1"/>
  <c r="AK160" i="1"/>
  <c r="AG160" i="1"/>
  <c r="AI178" i="1"/>
  <c r="W126" i="1"/>
  <c r="W108" i="1"/>
  <c r="S108" i="1"/>
  <c r="L126" i="1"/>
  <c r="Q182" i="1"/>
  <c r="J332" i="1"/>
  <c r="J276" i="1"/>
  <c r="J182" i="1"/>
  <c r="J108" i="1"/>
  <c r="X89" i="1"/>
  <c r="X238" i="1"/>
  <c r="V108" i="1"/>
  <c r="T126" i="1"/>
  <c r="T276" i="1"/>
  <c r="R294" i="1"/>
  <c r="P164" i="1"/>
  <c r="P313" i="1"/>
  <c r="K238" i="1"/>
  <c r="I332" i="1"/>
  <c r="U276" i="1"/>
  <c r="Q313" i="1"/>
  <c r="H315" i="1"/>
  <c r="H313" i="1"/>
  <c r="F126" i="1"/>
  <c r="H126" i="1"/>
  <c r="S238" i="1"/>
  <c r="U108" i="1"/>
  <c r="W182" i="1"/>
  <c r="S182" i="1"/>
  <c r="L201" i="1"/>
  <c r="W238" i="1"/>
  <c r="K313" i="1"/>
  <c r="K294" i="1"/>
  <c r="K164" i="1"/>
  <c r="K89" i="1"/>
  <c r="X126" i="1"/>
  <c r="X276" i="1"/>
  <c r="V294" i="1"/>
  <c r="T164" i="1"/>
  <c r="T313" i="1"/>
  <c r="R182" i="1"/>
  <c r="R332" i="1"/>
  <c r="R334" i="1"/>
  <c r="P201" i="1"/>
  <c r="AA45" i="1"/>
  <c r="I108" i="1"/>
  <c r="Q89" i="1"/>
  <c r="J126" i="1"/>
  <c r="D70" i="1"/>
  <c r="F70" i="1"/>
  <c r="H70" i="1"/>
  <c r="G108" i="1"/>
  <c r="G313" i="1"/>
  <c r="W313" i="1"/>
  <c r="V276" i="1"/>
  <c r="R164" i="1"/>
  <c r="R166" i="1"/>
  <c r="P182" i="1"/>
  <c r="U313" i="1"/>
  <c r="H108" i="1"/>
  <c r="AQ160" i="1"/>
  <c r="AS178" i="1"/>
  <c r="Q294" i="1"/>
  <c r="S164" i="1"/>
  <c r="I313" i="1"/>
  <c r="I294" i="1"/>
  <c r="I164" i="1"/>
  <c r="I89" i="1"/>
  <c r="W220" i="1"/>
  <c r="S220" i="1"/>
  <c r="U294" i="1"/>
  <c r="W164" i="1"/>
  <c r="X294" i="1"/>
  <c r="V164" i="1"/>
  <c r="V313" i="1"/>
  <c r="T182" i="1"/>
  <c r="T332" i="1"/>
  <c r="R201" i="1"/>
  <c r="P70" i="1"/>
  <c r="P220" i="1"/>
  <c r="K108" i="1"/>
  <c r="U89" i="1"/>
  <c r="Q126" i="1"/>
  <c r="J164" i="1"/>
  <c r="D332" i="1"/>
  <c r="F332" i="1"/>
  <c r="H332" i="1"/>
  <c r="E276" i="1"/>
  <c r="D89" i="1"/>
  <c r="S313" i="1"/>
  <c r="L332" i="1"/>
  <c r="V126" i="1"/>
  <c r="K332" i="1"/>
  <c r="Q220" i="1"/>
  <c r="S89" i="1"/>
  <c r="U220" i="1"/>
  <c r="W89" i="1"/>
  <c r="L240" i="1"/>
  <c r="L238" i="1"/>
  <c r="L220" i="1"/>
  <c r="X164" i="1"/>
  <c r="X313" i="1"/>
  <c r="V184" i="1"/>
  <c r="V182" i="1"/>
  <c r="V332" i="1"/>
  <c r="T201" i="1"/>
  <c r="R70" i="1"/>
  <c r="R222" i="1"/>
  <c r="R220" i="1"/>
  <c r="P89" i="1"/>
  <c r="P238" i="1"/>
  <c r="I182" i="1"/>
  <c r="U126" i="1"/>
  <c r="Q164" i="1"/>
  <c r="Q166" i="1"/>
  <c r="J201" i="1"/>
  <c r="D294" i="1"/>
  <c r="F294" i="1"/>
  <c r="H294" i="1"/>
  <c r="G276" i="1"/>
  <c r="H89" i="1"/>
  <c r="H164" i="1"/>
  <c r="N164" i="1" s="1"/>
  <c r="L164" i="1"/>
  <c r="T294" i="1"/>
  <c r="P332" i="1"/>
  <c r="J89" i="1"/>
  <c r="D108" i="1"/>
  <c r="E313" i="1"/>
  <c r="AT178" i="1"/>
  <c r="AO178" i="1"/>
  <c r="J238" i="1"/>
  <c r="J220" i="1"/>
  <c r="W294" i="1"/>
  <c r="S294" i="1"/>
  <c r="L313" i="1"/>
  <c r="S276" i="1"/>
  <c r="J70" i="1"/>
  <c r="X182" i="1"/>
  <c r="X332" i="1"/>
  <c r="V201" i="1"/>
  <c r="T70" i="1"/>
  <c r="T220" i="1"/>
  <c r="R89" i="1"/>
  <c r="R238" i="1"/>
  <c r="P108" i="1"/>
  <c r="K182" i="1"/>
  <c r="I220" i="1"/>
  <c r="U164" i="1"/>
  <c r="U166" i="1"/>
  <c r="Q201" i="1"/>
  <c r="J294" i="1"/>
  <c r="G182" i="1"/>
  <c r="E332" i="1"/>
  <c r="E70" i="1"/>
  <c r="AN250" i="1"/>
  <c r="W276" i="1"/>
  <c r="Q70" i="1"/>
  <c r="I70" i="1"/>
  <c r="W332" i="1"/>
  <c r="S332" i="1"/>
  <c r="Q332" i="1"/>
  <c r="S201" i="1"/>
  <c r="U70" i="1"/>
  <c r="I201" i="1"/>
  <c r="I126" i="1"/>
  <c r="L70" i="1"/>
  <c r="X201" i="1"/>
  <c r="V70" i="1"/>
  <c r="V222" i="1"/>
  <c r="V220" i="1"/>
  <c r="T89" i="1"/>
  <c r="T238" i="1"/>
  <c r="R108" i="1"/>
  <c r="P126" i="1"/>
  <c r="K220" i="1"/>
  <c r="I276" i="1"/>
  <c r="U201" i="1"/>
  <c r="Q238" i="1"/>
  <c r="D220" i="1"/>
  <c r="F220" i="1"/>
  <c r="H220" i="1"/>
  <c r="AT233" i="1"/>
  <c r="L182" i="1"/>
  <c r="X108" i="1"/>
  <c r="R313" i="1"/>
  <c r="F108" i="1"/>
  <c r="AI216" i="1"/>
  <c r="AI160" i="1"/>
  <c r="U332" i="1"/>
  <c r="W201" i="1"/>
  <c r="K201" i="1"/>
  <c r="K126" i="1"/>
  <c r="K70" i="1"/>
  <c r="W70" i="1"/>
  <c r="S70" i="1"/>
  <c r="L89" i="1"/>
  <c r="S126" i="1"/>
  <c r="X70" i="1"/>
  <c r="X220" i="1"/>
  <c r="V89" i="1"/>
  <c r="V238" i="1"/>
  <c r="T108" i="1"/>
  <c r="R126" i="1"/>
  <c r="P294" i="1"/>
  <c r="K276" i="1"/>
  <c r="I238" i="1"/>
  <c r="U238" i="1"/>
  <c r="Q276" i="1"/>
  <c r="J313" i="1"/>
  <c r="D182" i="1"/>
  <c r="F182" i="1"/>
  <c r="H182" i="1"/>
  <c r="E294" i="1"/>
  <c r="D313" i="1"/>
  <c r="D126" i="1"/>
  <c r="H201" i="1"/>
  <c r="Q145" i="1"/>
  <c r="J145" i="1"/>
  <c r="W145" i="1"/>
  <c r="S145" i="1"/>
  <c r="U145" i="1"/>
  <c r="X145" i="1"/>
  <c r="T145" i="1"/>
  <c r="P145" i="1"/>
  <c r="I145" i="1"/>
  <c r="L145" i="1"/>
  <c r="F14" i="3" s="1"/>
  <c r="V145" i="1"/>
  <c r="R145" i="1"/>
  <c r="K145" i="1"/>
  <c r="D145" i="1"/>
  <c r="F145" i="1"/>
  <c r="H145" i="1"/>
  <c r="G145" i="1"/>
  <c r="N14" i="1"/>
  <c r="Y135" i="1"/>
  <c r="AJ82" i="1"/>
  <c r="AR82" i="1"/>
  <c r="AR85" i="1" s="1"/>
  <c r="D85" i="1" s="1"/>
  <c r="D91" i="1" s="1"/>
  <c r="AG83" i="1"/>
  <c r="AG85" i="1" s="1"/>
  <c r="J85" i="1" s="1"/>
  <c r="J91" i="1" s="1"/>
  <c r="AO83" i="1"/>
  <c r="AE84" i="1"/>
  <c r="AM84" i="1"/>
  <c r="AC82" i="1"/>
  <c r="AK82" i="1"/>
  <c r="AS82" i="1"/>
  <c r="AJ83" i="1"/>
  <c r="AR83" i="1"/>
  <c r="AH84" i="1"/>
  <c r="AP84" i="1"/>
  <c r="AR233" i="1"/>
  <c r="AN233" i="1"/>
  <c r="AJ233" i="1"/>
  <c r="AF233" i="1"/>
  <c r="AT232" i="1"/>
  <c r="AP232" i="1"/>
  <c r="AP234" i="1" s="1"/>
  <c r="E234" i="1" s="1"/>
  <c r="E240" i="1" s="1"/>
  <c r="AL232" i="1"/>
  <c r="AH232" i="1"/>
  <c r="AH234" i="1" s="1"/>
  <c r="AD232" i="1"/>
  <c r="AQ231" i="1"/>
  <c r="AM231" i="1"/>
  <c r="AI231" i="1"/>
  <c r="AE231" i="1"/>
  <c r="AE234" i="1" s="1"/>
  <c r="AQ233" i="1"/>
  <c r="AQ234" i="1" s="1"/>
  <c r="AM233" i="1"/>
  <c r="AI233" i="1"/>
  <c r="AI234" i="1" s="1"/>
  <c r="AE233" i="1"/>
  <c r="AS232" i="1"/>
  <c r="AO232" i="1"/>
  <c r="AK232" i="1"/>
  <c r="AG232" i="1"/>
  <c r="AC232" i="1"/>
  <c r="AC234" i="1" s="1"/>
  <c r="AR231" i="1"/>
  <c r="AN231" i="1"/>
  <c r="AN234" i="1" s="1"/>
  <c r="AJ231" i="1"/>
  <c r="N157" i="1"/>
  <c r="N82" i="1"/>
  <c r="N325" i="1"/>
  <c r="AD82" i="1"/>
  <c r="AD85" i="1" s="1"/>
  <c r="L85" i="1" s="1"/>
  <c r="L91" i="1" s="1"/>
  <c r="AH82" i="1"/>
  <c r="AL82" i="1"/>
  <c r="AP82" i="1"/>
  <c r="AT82" i="1"/>
  <c r="AE83" i="1"/>
  <c r="AI83" i="1"/>
  <c r="AM83" i="1"/>
  <c r="AQ83" i="1"/>
  <c r="AC84" i="1"/>
  <c r="AC85" i="1" s="1"/>
  <c r="AG84" i="1"/>
  <c r="AK84" i="1"/>
  <c r="AK85" i="1" s="1"/>
  <c r="AO84" i="1"/>
  <c r="AS84" i="1"/>
  <c r="AE82" i="1"/>
  <c r="AI82" i="1"/>
  <c r="AM82" i="1"/>
  <c r="AQ82" i="1"/>
  <c r="AQ85" i="1" s="1"/>
  <c r="AD83" i="1"/>
  <c r="AH83" i="1"/>
  <c r="AL83" i="1"/>
  <c r="AP83" i="1"/>
  <c r="AT83" i="1"/>
  <c r="AF84" i="1"/>
  <c r="AJ84" i="1"/>
  <c r="AN84" i="1"/>
  <c r="AR271" i="1"/>
  <c r="AN271" i="1"/>
  <c r="AJ271" i="1"/>
  <c r="AF271" i="1"/>
  <c r="AT270" i="1"/>
  <c r="AT272" i="1" s="1"/>
  <c r="AP270" i="1"/>
  <c r="AL270" i="1"/>
  <c r="AL272" i="1" s="1"/>
  <c r="AH270" i="1"/>
  <c r="AD270" i="1"/>
  <c r="AD272" i="1" s="1"/>
  <c r="L272" i="1" s="1"/>
  <c r="L278" i="1" s="1"/>
  <c r="AQ269" i="1"/>
  <c r="AM269" i="1"/>
  <c r="AM272" i="1" s="1"/>
  <c r="AI269" i="1"/>
  <c r="AE269" i="1"/>
  <c r="AQ271" i="1"/>
  <c r="AM271" i="1"/>
  <c r="AI271" i="1"/>
  <c r="AI272" i="1" s="1"/>
  <c r="AE271" i="1"/>
  <c r="AS270" i="1"/>
  <c r="AS272" i="1" s="1"/>
  <c r="AO270" i="1"/>
  <c r="AO272" i="1" s="1"/>
  <c r="AK270" i="1"/>
  <c r="AG270" i="1"/>
  <c r="AG272" i="1" s="1"/>
  <c r="AC270" i="1"/>
  <c r="AR269" i="1"/>
  <c r="AR272" i="1" s="1"/>
  <c r="AN269" i="1"/>
  <c r="AN272" i="1" s="1"/>
  <c r="AJ269" i="1"/>
  <c r="AF269" i="1"/>
  <c r="AF272" i="1" s="1"/>
  <c r="AA7" i="1"/>
  <c r="Y250" i="1"/>
  <c r="N138" i="1"/>
  <c r="N101" i="1"/>
  <c r="N306" i="1"/>
  <c r="Y119" i="1"/>
  <c r="N270" i="1"/>
  <c r="N269" i="1"/>
  <c r="Y213" i="1"/>
  <c r="Y231" i="1"/>
  <c r="N287" i="1"/>
  <c r="N251" i="1"/>
  <c r="AP121" i="1"/>
  <c r="AL121" i="1"/>
  <c r="AL122" i="1" s="1"/>
  <c r="AH121" i="1"/>
  <c r="AD121" i="1"/>
  <c r="AD122" i="1" s="1"/>
  <c r="L122" i="1" s="1"/>
  <c r="L128" i="1" s="1"/>
  <c r="AR120" i="1"/>
  <c r="AN120" i="1"/>
  <c r="AJ120" i="1"/>
  <c r="AF120" i="1"/>
  <c r="AS119" i="1"/>
  <c r="AO119" i="1"/>
  <c r="AO122" i="1" s="1"/>
  <c r="AK119" i="1"/>
  <c r="AG119" i="1"/>
  <c r="AG122" i="1" s="1"/>
  <c r="AC119" i="1"/>
  <c r="AS121" i="1"/>
  <c r="AK121" i="1"/>
  <c r="AC121" i="1"/>
  <c r="AM120" i="1"/>
  <c r="AM122" i="1" s="1"/>
  <c r="AE120" i="1"/>
  <c r="AE122" i="1" s="1"/>
  <c r="AP119" i="1"/>
  <c r="AH119" i="1"/>
  <c r="AQ121" i="1"/>
  <c r="AQ122" i="1" s="1"/>
  <c r="P122" i="1" s="1"/>
  <c r="P128" i="1" s="1"/>
  <c r="AI121" i="1"/>
  <c r="AI122" i="1" s="1"/>
  <c r="AS120" i="1"/>
  <c r="AK120" i="1"/>
  <c r="AC120" i="1"/>
  <c r="AN119" i="1"/>
  <c r="AN122" i="1" s="1"/>
  <c r="R122" i="1" s="1"/>
  <c r="R128" i="1" s="1"/>
  <c r="AF119" i="1"/>
  <c r="Y287" i="1"/>
  <c r="N8" i="1"/>
  <c r="AA8" i="1" s="1"/>
  <c r="Y138" i="1"/>
  <c r="AA138" i="1" s="1"/>
  <c r="Y101" i="1"/>
  <c r="Y325" i="1"/>
  <c r="Y175" i="1"/>
  <c r="AA175" i="1" s="1"/>
  <c r="N194" i="1"/>
  <c r="AA194" i="1" s="1"/>
  <c r="N119" i="1"/>
  <c r="Y82" i="1"/>
  <c r="AA82" i="1" s="1"/>
  <c r="Y157" i="1"/>
  <c r="Y269" i="1"/>
  <c r="Y306" i="1"/>
  <c r="N231" i="1"/>
  <c r="AA231" i="1" s="1"/>
  <c r="N213" i="1"/>
  <c r="N250" i="1"/>
  <c r="AA250" i="1" s="1"/>
  <c r="N176" i="1"/>
  <c r="AT160" i="1"/>
  <c r="I160" i="1" s="1"/>
  <c r="I166" i="1" s="1"/>
  <c r="X160" i="1"/>
  <c r="X166" i="1" s="1"/>
  <c r="U160" i="1"/>
  <c r="Q178" i="1"/>
  <c r="Q184" i="1" s="1"/>
  <c r="X178" i="1"/>
  <c r="X184" i="1" s="1"/>
  <c r="P160" i="1"/>
  <c r="P166" i="1" s="1"/>
  <c r="T160" i="1"/>
  <c r="T166" i="1" s="1"/>
  <c r="I178" i="1"/>
  <c r="I184" i="1" s="1"/>
  <c r="T178" i="1"/>
  <c r="T184" i="1" s="1"/>
  <c r="Q160" i="1"/>
  <c r="P178" i="1"/>
  <c r="P184" i="1" s="1"/>
  <c r="U178" i="1"/>
  <c r="U184" i="1" s="1"/>
  <c r="AA26" i="1"/>
  <c r="N63" i="1"/>
  <c r="Y63" i="1"/>
  <c r="AA257" i="1"/>
  <c r="AS216" i="1"/>
  <c r="AO216" i="1"/>
  <c r="P216" i="1" s="1"/>
  <c r="P222" i="1" s="1"/>
  <c r="AK216" i="1"/>
  <c r="AG216" i="1"/>
  <c r="AC216" i="1"/>
  <c r="AS328" i="1"/>
  <c r="AO328" i="1"/>
  <c r="AK328" i="1"/>
  <c r="AG328" i="1"/>
  <c r="AC328" i="1"/>
  <c r="AT328" i="1"/>
  <c r="AQ328" i="1"/>
  <c r="AM328" i="1"/>
  <c r="AI328" i="1"/>
  <c r="AE328" i="1"/>
  <c r="AR328" i="1"/>
  <c r="AN328" i="1"/>
  <c r="R328" i="1" s="1"/>
  <c r="AJ328" i="1"/>
  <c r="AF328" i="1"/>
  <c r="S328" i="1" s="1"/>
  <c r="S334" i="1" s="1"/>
  <c r="AP328" i="1"/>
  <c r="AL328" i="1"/>
  <c r="AH328" i="1"/>
  <c r="K328" i="1" s="1"/>
  <c r="K334" i="1" s="1"/>
  <c r="AD328" i="1"/>
  <c r="L328" i="1" s="1"/>
  <c r="L334" i="1" s="1"/>
  <c r="AT309" i="1"/>
  <c r="AP309" i="1"/>
  <c r="AL309" i="1"/>
  <c r="AH309" i="1"/>
  <c r="AD309" i="1"/>
  <c r="L309" i="1" s="1"/>
  <c r="L315" i="1" s="1"/>
  <c r="AR309" i="1"/>
  <c r="AS309" i="1"/>
  <c r="AO309" i="1"/>
  <c r="AK309" i="1"/>
  <c r="AG309" i="1"/>
  <c r="AC309" i="1"/>
  <c r="H309" i="1" s="1"/>
  <c r="AN309" i="1"/>
  <c r="AF309" i="1"/>
  <c r="AQ309" i="1"/>
  <c r="AM309" i="1"/>
  <c r="Q309" i="1" s="1"/>
  <c r="Q315" i="1" s="1"/>
  <c r="AI309" i="1"/>
  <c r="AE309" i="1"/>
  <c r="AJ309" i="1"/>
  <c r="AQ290" i="1"/>
  <c r="AM290" i="1"/>
  <c r="AI290" i="1"/>
  <c r="AE290" i="1"/>
  <c r="AS290" i="1"/>
  <c r="AO290" i="1"/>
  <c r="AK290" i="1"/>
  <c r="AG290" i="1"/>
  <c r="AC290" i="1"/>
  <c r="AR290" i="1"/>
  <c r="AN290" i="1"/>
  <c r="AJ290" i="1"/>
  <c r="AF290" i="1"/>
  <c r="AT290" i="1"/>
  <c r="AP290" i="1"/>
  <c r="AL290" i="1"/>
  <c r="AH290" i="1"/>
  <c r="AD290" i="1"/>
  <c r="L290" i="1" s="1"/>
  <c r="AQ272" i="1"/>
  <c r="AE272" i="1"/>
  <c r="AK272" i="1"/>
  <c r="AC272" i="1"/>
  <c r="AP272" i="1"/>
  <c r="AH272" i="1"/>
  <c r="AT253" i="1"/>
  <c r="AP253" i="1"/>
  <c r="AL253" i="1"/>
  <c r="AH253" i="1"/>
  <c r="AD253" i="1"/>
  <c r="AQ253" i="1"/>
  <c r="AM253" i="1"/>
  <c r="AI253" i="1"/>
  <c r="AE253" i="1"/>
  <c r="AN253" i="1"/>
  <c r="AF253" i="1"/>
  <c r="S253" i="1" s="1"/>
  <c r="AS253" i="1"/>
  <c r="AO253" i="1"/>
  <c r="AK253" i="1"/>
  <c r="F253" i="1" s="1"/>
  <c r="AG253" i="1"/>
  <c r="J253" i="1" s="1"/>
  <c r="AC253" i="1"/>
  <c r="AR253" i="1"/>
  <c r="AJ253" i="1"/>
  <c r="W253" i="1" s="1"/>
  <c r="AM234" i="1"/>
  <c r="AS234" i="1"/>
  <c r="AO234" i="1"/>
  <c r="AK234" i="1"/>
  <c r="AG234" i="1"/>
  <c r="AR234" i="1"/>
  <c r="AJ234" i="1"/>
  <c r="AF234" i="1"/>
  <c r="AT234" i="1"/>
  <c r="AL234" i="1"/>
  <c r="AD234" i="1"/>
  <c r="L234" i="1" s="1"/>
  <c r="AR216" i="1"/>
  <c r="AJ216" i="1"/>
  <c r="AP216" i="1"/>
  <c r="AH216" i="1"/>
  <c r="AN216" i="1"/>
  <c r="R216" i="1" s="1"/>
  <c r="AF216" i="1"/>
  <c r="S216" i="1" s="1"/>
  <c r="S222" i="1" s="1"/>
  <c r="AT216" i="1"/>
  <c r="AL216" i="1"/>
  <c r="AD216" i="1"/>
  <c r="V216" i="1" s="1"/>
  <c r="AM197" i="1"/>
  <c r="AE197" i="1"/>
  <c r="AS197" i="1"/>
  <c r="AQ197" i="1"/>
  <c r="AI197" i="1"/>
  <c r="AF197" i="1"/>
  <c r="AJ197" i="1"/>
  <c r="AN197" i="1"/>
  <c r="AR197" i="1"/>
  <c r="D197" i="1" s="1"/>
  <c r="D203" i="1" s="1"/>
  <c r="AK197" i="1"/>
  <c r="AC197" i="1"/>
  <c r="AD197" i="1"/>
  <c r="AH197" i="1"/>
  <c r="K197" i="1" s="1"/>
  <c r="K203" i="1" s="1"/>
  <c r="AL197" i="1"/>
  <c r="AP197" i="1"/>
  <c r="AT197" i="1"/>
  <c r="AO197" i="1"/>
  <c r="AG197" i="1"/>
  <c r="J197" i="1" s="1"/>
  <c r="J203" i="1" s="1"/>
  <c r="AP178" i="1"/>
  <c r="AL178" i="1"/>
  <c r="AH178" i="1"/>
  <c r="AD178" i="1"/>
  <c r="V178" i="1" s="1"/>
  <c r="AN178" i="1"/>
  <c r="R178" i="1" s="1"/>
  <c r="R184" i="1" s="1"/>
  <c r="AF178" i="1"/>
  <c r="S178" i="1" s="1"/>
  <c r="S184" i="1" s="1"/>
  <c r="AR178" i="1"/>
  <c r="AJ178" i="1"/>
  <c r="AP160" i="1"/>
  <c r="AL160" i="1"/>
  <c r="AH160" i="1"/>
  <c r="AD160" i="1"/>
  <c r="AR160" i="1"/>
  <c r="AJ160" i="1"/>
  <c r="W160" i="1" s="1"/>
  <c r="W166" i="1" s="1"/>
  <c r="AN160" i="1"/>
  <c r="R160" i="1" s="1"/>
  <c r="AF160" i="1"/>
  <c r="S160" i="1" s="1"/>
  <c r="S166" i="1" s="1"/>
  <c r="AK122" i="1"/>
  <c r="AL85" i="1"/>
  <c r="AT85" i="1"/>
  <c r="AT122" i="1"/>
  <c r="AR122" i="1"/>
  <c r="AJ122" i="1"/>
  <c r="AP122" i="1"/>
  <c r="AD66" i="1"/>
  <c r="L66" i="1" s="1"/>
  <c r="L72" i="1" s="1"/>
  <c r="AH66" i="1"/>
  <c r="AL66" i="1"/>
  <c r="AP66" i="1"/>
  <c r="AF85" i="1"/>
  <c r="AJ85" i="1"/>
  <c r="AN85" i="1"/>
  <c r="AF66" i="1"/>
  <c r="AJ66" i="1"/>
  <c r="AN66" i="1"/>
  <c r="AR66" i="1"/>
  <c r="AT66" i="1"/>
  <c r="Y158" i="1"/>
  <c r="N46" i="1"/>
  <c r="AG8" i="1"/>
  <c r="AR8" i="1"/>
  <c r="AQ9" i="1"/>
  <c r="AP9" i="1"/>
  <c r="AO7" i="1"/>
  <c r="AI8" i="1"/>
  <c r="AP7" i="1"/>
  <c r="AH9" i="1"/>
  <c r="AJ8" i="1"/>
  <c r="AG7" i="1"/>
  <c r="AG9" i="1"/>
  <c r="AF7" i="1"/>
  <c r="AS8" i="1"/>
  <c r="Y14" i="1"/>
  <c r="AT103" i="1"/>
  <c r="AR103" i="1"/>
  <c r="AP103" i="1"/>
  <c r="AN103" i="1"/>
  <c r="AL103" i="1"/>
  <c r="AJ103" i="1"/>
  <c r="AH103" i="1"/>
  <c r="AF103" i="1"/>
  <c r="AD103" i="1"/>
  <c r="AT102" i="1"/>
  <c r="AR102" i="1"/>
  <c r="AP102" i="1"/>
  <c r="AN102" i="1"/>
  <c r="AL102" i="1"/>
  <c r="AJ102" i="1"/>
  <c r="AH102" i="1"/>
  <c r="AF102" i="1"/>
  <c r="AD102" i="1"/>
  <c r="AS101" i="1"/>
  <c r="AQ101" i="1"/>
  <c r="AO101" i="1"/>
  <c r="AM101" i="1"/>
  <c r="AK101" i="1"/>
  <c r="AI101" i="1"/>
  <c r="AG101" i="1"/>
  <c r="AE101" i="1"/>
  <c r="AC101" i="1"/>
  <c r="AS103" i="1"/>
  <c r="AQ103" i="1"/>
  <c r="AO103" i="1"/>
  <c r="AM103" i="1"/>
  <c r="AK103" i="1"/>
  <c r="AI103" i="1"/>
  <c r="AG103" i="1"/>
  <c r="AE103" i="1"/>
  <c r="AC103" i="1"/>
  <c r="AS102" i="1"/>
  <c r="AQ102" i="1"/>
  <c r="AO102" i="1"/>
  <c r="AM102" i="1"/>
  <c r="AK102" i="1"/>
  <c r="AI102" i="1"/>
  <c r="AG102" i="1"/>
  <c r="AE102" i="1"/>
  <c r="AC102" i="1"/>
  <c r="AT101" i="1"/>
  <c r="AR101" i="1"/>
  <c r="AP101" i="1"/>
  <c r="AN101" i="1"/>
  <c r="AL101" i="1"/>
  <c r="AJ101" i="1"/>
  <c r="AH101" i="1"/>
  <c r="AF101" i="1"/>
  <c r="AD101" i="1"/>
  <c r="AI85" i="1"/>
  <c r="AO85" i="1"/>
  <c r="AC66" i="1"/>
  <c r="AG66" i="1"/>
  <c r="AK66" i="1"/>
  <c r="F66" i="1" s="1"/>
  <c r="F72" i="1" s="1"/>
  <c r="AO66" i="1"/>
  <c r="AS66" i="1"/>
  <c r="AE66" i="1"/>
  <c r="AI66" i="1"/>
  <c r="AM66" i="1"/>
  <c r="AQ66" i="1"/>
  <c r="N27" i="1"/>
  <c r="AO28" i="1"/>
  <c r="AQ27" i="1"/>
  <c r="AS26" i="1"/>
  <c r="AC26" i="1"/>
  <c r="AF28" i="1"/>
  <c r="AH27" i="1"/>
  <c r="AD26" i="1"/>
  <c r="AS28" i="1"/>
  <c r="AG28" i="1"/>
  <c r="AI27" i="1"/>
  <c r="AK26" i="1"/>
  <c r="AN28" i="1"/>
  <c r="AP27" i="1"/>
  <c r="AR26" i="1"/>
  <c r="Y46" i="1"/>
  <c r="Y27" i="1"/>
  <c r="AA27" i="1" s="1"/>
  <c r="AK28" i="1"/>
  <c r="AC28" i="1"/>
  <c r="AM27" i="1"/>
  <c r="AE27" i="1"/>
  <c r="AO26" i="1"/>
  <c r="AG26" i="1"/>
  <c r="AR28" i="1"/>
  <c r="AJ28" i="1"/>
  <c r="AT27" i="1"/>
  <c r="AL27" i="1"/>
  <c r="AD27" i="1"/>
  <c r="AL26" i="1"/>
  <c r="AQ28" i="1"/>
  <c r="AM28" i="1"/>
  <c r="AI28" i="1"/>
  <c r="AE28" i="1"/>
  <c r="AS27" i="1"/>
  <c r="AO27" i="1"/>
  <c r="AK27" i="1"/>
  <c r="AG27" i="1"/>
  <c r="AC27" i="1"/>
  <c r="AQ26" i="1"/>
  <c r="AM26" i="1"/>
  <c r="AI26" i="1"/>
  <c r="AE26" i="1"/>
  <c r="AT28" i="1"/>
  <c r="AP28" i="1"/>
  <c r="AL28" i="1"/>
  <c r="AH28" i="1"/>
  <c r="AD28" i="1"/>
  <c r="AR27" i="1"/>
  <c r="AN27" i="1"/>
  <c r="AJ27" i="1"/>
  <c r="AF27" i="1"/>
  <c r="AT26" i="1"/>
  <c r="AP26" i="1"/>
  <c r="Y52" i="1"/>
  <c r="N52" i="1"/>
  <c r="AN26" i="1"/>
  <c r="AJ26" i="1"/>
  <c r="AF26" i="1"/>
  <c r="AS47" i="1"/>
  <c r="AQ47" i="1"/>
  <c r="AO47" i="1"/>
  <c r="AM47" i="1"/>
  <c r="AK47" i="1"/>
  <c r="AI47" i="1"/>
  <c r="AG47" i="1"/>
  <c r="AE47" i="1"/>
  <c r="AC47" i="1"/>
  <c r="AS46" i="1"/>
  <c r="AQ46" i="1"/>
  <c r="AO46" i="1"/>
  <c r="AM46" i="1"/>
  <c r="AK46" i="1"/>
  <c r="AI46" i="1"/>
  <c r="AG46" i="1"/>
  <c r="AE46" i="1"/>
  <c r="AC46" i="1"/>
  <c r="AS45" i="1"/>
  <c r="AQ45" i="1"/>
  <c r="AO45" i="1"/>
  <c r="AM45" i="1"/>
  <c r="AK45" i="1"/>
  <c r="AI45" i="1"/>
  <c r="AG45" i="1"/>
  <c r="AE45" i="1"/>
  <c r="AC45" i="1"/>
  <c r="AT47" i="1"/>
  <c r="AR47" i="1"/>
  <c r="AP47" i="1"/>
  <c r="AN47" i="1"/>
  <c r="AL47" i="1"/>
  <c r="AJ47" i="1"/>
  <c r="AH47" i="1"/>
  <c r="AF47" i="1"/>
  <c r="AD47" i="1"/>
  <c r="AT46" i="1"/>
  <c r="AR46" i="1"/>
  <c r="AP46" i="1"/>
  <c r="AN46" i="1"/>
  <c r="AL46" i="1"/>
  <c r="AJ46" i="1"/>
  <c r="AH46" i="1"/>
  <c r="AF46" i="1"/>
  <c r="AD46" i="1"/>
  <c r="AT45" i="1"/>
  <c r="AR45" i="1"/>
  <c r="AP45" i="1"/>
  <c r="AN45" i="1"/>
  <c r="AL45" i="1"/>
  <c r="AJ45" i="1"/>
  <c r="AH45" i="1"/>
  <c r="AF45" i="1"/>
  <c r="AD45" i="1"/>
  <c r="AL9" i="1"/>
  <c r="AD9" i="1"/>
  <c r="AN8" i="1"/>
  <c r="AS7" i="1"/>
  <c r="AK7" i="1"/>
  <c r="AC7" i="1"/>
  <c r="AO9" i="1"/>
  <c r="AQ8" i="1"/>
  <c r="AN7" i="1"/>
  <c r="AH8" i="1"/>
  <c r="AI9" i="1"/>
  <c r="AK8" i="1"/>
  <c r="AH7" i="1"/>
  <c r="AR9" i="1"/>
  <c r="AN9" i="1"/>
  <c r="AN10" i="1" s="1"/>
  <c r="AJ9" i="1"/>
  <c r="AF9" i="1"/>
  <c r="AT8" i="1"/>
  <c r="AP8" i="1"/>
  <c r="AL8" i="1"/>
  <c r="AC8" i="1"/>
  <c r="AQ7" i="1"/>
  <c r="AM7" i="1"/>
  <c r="AI7" i="1"/>
  <c r="AE7" i="1"/>
  <c r="AE8" i="1"/>
  <c r="AS9" i="1"/>
  <c r="AK9" i="1"/>
  <c r="AC9" i="1"/>
  <c r="AM8" i="1"/>
  <c r="AR7" i="1"/>
  <c r="AJ7" i="1"/>
  <c r="AJ10" i="1" s="1"/>
  <c r="AD8" i="1"/>
  <c r="AD7" i="1"/>
  <c r="AM9" i="1"/>
  <c r="AE9" i="1"/>
  <c r="AO8" i="1"/>
  <c r="AT7" i="1"/>
  <c r="AT10" i="1" s="1"/>
  <c r="AL7" i="1"/>
  <c r="AF8" i="1"/>
  <c r="Y276" i="1" l="1"/>
  <c r="N220" i="1"/>
  <c r="Y220" i="1"/>
  <c r="AA220" i="1" s="1"/>
  <c r="G24" i="3" s="1"/>
  <c r="N108" i="1"/>
  <c r="AA108" i="1" s="1"/>
  <c r="G19" i="3" s="1"/>
  <c r="Y108" i="1"/>
  <c r="AJ104" i="1"/>
  <c r="U309" i="1"/>
  <c r="U315" i="1" s="1"/>
  <c r="AJ272" i="1"/>
  <c r="N201" i="1"/>
  <c r="AA201" i="1" s="1"/>
  <c r="G25" i="3" s="1"/>
  <c r="N70" i="1"/>
  <c r="Y70" i="1"/>
  <c r="P85" i="1"/>
  <c r="P91" i="1" s="1"/>
  <c r="Y91" i="1" s="1"/>
  <c r="AN104" i="1"/>
  <c r="W178" i="1"/>
  <c r="W184" i="1" s="1"/>
  <c r="N126" i="1"/>
  <c r="AA126" i="1" s="1"/>
  <c r="G10" i="3" s="1"/>
  <c r="Y126" i="1"/>
  <c r="W328" i="1"/>
  <c r="W334" i="1" s="1"/>
  <c r="N182" i="1"/>
  <c r="Y182" i="1"/>
  <c r="N238" i="1"/>
  <c r="Y294" i="1"/>
  <c r="N294" i="1"/>
  <c r="N89" i="1"/>
  <c r="Y89" i="1"/>
  <c r="I85" i="1"/>
  <c r="I91" i="1" s="1"/>
  <c r="D66" i="1"/>
  <c r="D72" i="1" s="1"/>
  <c r="AA306" i="1"/>
  <c r="N313" i="1"/>
  <c r="Y313" i="1"/>
  <c r="N332" i="1"/>
  <c r="Y332" i="1"/>
  <c r="P278" i="1"/>
  <c r="W197" i="1"/>
  <c r="W203" i="1" s="1"/>
  <c r="E290" i="1"/>
  <c r="E296" i="1" s="1"/>
  <c r="X309" i="1"/>
  <c r="X315" i="1" s="1"/>
  <c r="AA269" i="1"/>
  <c r="AS85" i="1"/>
  <c r="Y238" i="1"/>
  <c r="N276" i="1"/>
  <c r="AA276" i="1" s="1"/>
  <c r="Y164" i="1"/>
  <c r="AA164" i="1" s="1"/>
  <c r="G14" i="3" s="1"/>
  <c r="Y201" i="1"/>
  <c r="AF104" i="1"/>
  <c r="V160" i="1"/>
  <c r="V166" i="1" s="1"/>
  <c r="S197" i="1"/>
  <c r="S203" i="1" s="1"/>
  <c r="AA52" i="1"/>
  <c r="G12" i="3" s="1"/>
  <c r="G197" i="1"/>
  <c r="G203" i="1" s="1"/>
  <c r="V197" i="1"/>
  <c r="V203" i="1" s="1"/>
  <c r="F197" i="1"/>
  <c r="F203" i="1" s="1"/>
  <c r="R197" i="1"/>
  <c r="R203" i="1" s="1"/>
  <c r="K234" i="1"/>
  <c r="K240" i="1" s="1"/>
  <c r="S234" i="1"/>
  <c r="S240" i="1" s="1"/>
  <c r="R234" i="1"/>
  <c r="R240" i="1" s="1"/>
  <c r="T234" i="1"/>
  <c r="T240" i="1" s="1"/>
  <c r="D253" i="1"/>
  <c r="P253" i="1"/>
  <c r="X253" i="1"/>
  <c r="N145" i="1"/>
  <c r="Y145" i="1"/>
  <c r="Q253" i="1"/>
  <c r="V253" i="1"/>
  <c r="G253" i="1"/>
  <c r="AA287" i="1"/>
  <c r="K290" i="1"/>
  <c r="K296" i="1" s="1"/>
  <c r="S290" i="1"/>
  <c r="S296" i="1" s="1"/>
  <c r="R290" i="1"/>
  <c r="R296" i="1" s="1"/>
  <c r="L253" i="1"/>
  <c r="L178" i="1"/>
  <c r="L184" i="1" s="1"/>
  <c r="L160" i="1"/>
  <c r="L166" i="1" s="1"/>
  <c r="L197" i="1"/>
  <c r="L203" i="1" s="1"/>
  <c r="L216" i="1"/>
  <c r="L222" i="1" s="1"/>
  <c r="H290" i="1"/>
  <c r="H296" i="1" s="1"/>
  <c r="T290" i="1"/>
  <c r="T296" i="1" s="1"/>
  <c r="AS138" i="1"/>
  <c r="AG138" i="1"/>
  <c r="AO138" i="1"/>
  <c r="AQ140" i="1"/>
  <c r="AM140" i="1"/>
  <c r="AI140" i="1"/>
  <c r="AE140" i="1"/>
  <c r="AS139" i="1"/>
  <c r="AO139" i="1"/>
  <c r="AK139" i="1"/>
  <c r="AG139" i="1"/>
  <c r="AC139" i="1"/>
  <c r="AR138" i="1"/>
  <c r="AN138" i="1"/>
  <c r="AJ138" i="1"/>
  <c r="AF138" i="1"/>
  <c r="AT140" i="1"/>
  <c r="AP140" i="1"/>
  <c r="AL140" i="1"/>
  <c r="AH140" i="1"/>
  <c r="AD140" i="1"/>
  <c r="AR139" i="1"/>
  <c r="AN139" i="1"/>
  <c r="AJ139" i="1"/>
  <c r="AF139" i="1"/>
  <c r="AE138" i="1"/>
  <c r="AM138" i="1"/>
  <c r="AP138" i="1"/>
  <c r="AD138" i="1"/>
  <c r="AN140" i="1"/>
  <c r="AJ140" i="1"/>
  <c r="AT139" i="1"/>
  <c r="AP139" i="1"/>
  <c r="AH139" i="1"/>
  <c r="AD139" i="1"/>
  <c r="AQ138" i="1"/>
  <c r="AC138" i="1"/>
  <c r="AK138" i="1"/>
  <c r="AS140" i="1"/>
  <c r="AO140" i="1"/>
  <c r="AK140" i="1"/>
  <c r="AG140" i="1"/>
  <c r="AC140" i="1"/>
  <c r="AQ139" i="1"/>
  <c r="AM139" i="1"/>
  <c r="AI139" i="1"/>
  <c r="AE139" i="1"/>
  <c r="AT138" i="1"/>
  <c r="AL138" i="1"/>
  <c r="AH138" i="1"/>
  <c r="AR140" i="1"/>
  <c r="AF140" i="1"/>
  <c r="AL139" i="1"/>
  <c r="AI138" i="1"/>
  <c r="AI141" i="1" s="1"/>
  <c r="H272" i="1"/>
  <c r="H278" i="1" s="1"/>
  <c r="T272" i="1"/>
  <c r="T278" i="1" s="1"/>
  <c r="I272" i="1"/>
  <c r="I278" i="1" s="1"/>
  <c r="U272" i="1"/>
  <c r="U278" i="1" s="1"/>
  <c r="H234" i="1"/>
  <c r="H240" i="1" s="1"/>
  <c r="I234" i="1"/>
  <c r="I240" i="1" s="1"/>
  <c r="U234" i="1"/>
  <c r="U240" i="1" s="1"/>
  <c r="D216" i="1"/>
  <c r="D222" i="1" s="1"/>
  <c r="X197" i="1"/>
  <c r="X203" i="1" s="1"/>
  <c r="G178" i="1"/>
  <c r="G184" i="1" s="1"/>
  <c r="G160" i="1"/>
  <c r="G166" i="1" s="1"/>
  <c r="U66" i="1"/>
  <c r="U72" i="1" s="1"/>
  <c r="I66" i="1"/>
  <c r="I72" i="1" s="1"/>
  <c r="T66" i="1"/>
  <c r="T72" i="1" s="1"/>
  <c r="H66" i="1"/>
  <c r="H72" i="1" s="1"/>
  <c r="I290" i="1"/>
  <c r="I296" i="1" s="1"/>
  <c r="U290" i="1"/>
  <c r="U296" i="1" s="1"/>
  <c r="F309" i="1"/>
  <c r="F315" i="1" s="1"/>
  <c r="T309" i="1"/>
  <c r="T315" i="1" s="1"/>
  <c r="V309" i="1"/>
  <c r="V315" i="1" s="1"/>
  <c r="G309" i="1"/>
  <c r="G315" i="1" s="1"/>
  <c r="E328" i="1"/>
  <c r="E334" i="1" s="1"/>
  <c r="I328" i="1"/>
  <c r="I334" i="1" s="1"/>
  <c r="AH122" i="1"/>
  <c r="AC122" i="1"/>
  <c r="AU122" i="1" s="1"/>
  <c r="AS122" i="1"/>
  <c r="T122" i="1" s="1"/>
  <c r="T128" i="1" s="1"/>
  <c r="AF122" i="1"/>
  <c r="AM85" i="1"/>
  <c r="AE85" i="1"/>
  <c r="R66" i="1"/>
  <c r="R72" i="1" s="1"/>
  <c r="S66" i="1"/>
  <c r="S72" i="1" s="1"/>
  <c r="G66" i="1"/>
  <c r="G72" i="1" s="1"/>
  <c r="D122" i="1"/>
  <c r="D128" i="1" s="1"/>
  <c r="I122" i="1"/>
  <c r="I128" i="1" s="1"/>
  <c r="K122" i="1"/>
  <c r="K128" i="1" s="1"/>
  <c r="H122" i="1"/>
  <c r="H128" i="1" s="1"/>
  <c r="V122" i="1"/>
  <c r="V128" i="1" s="1"/>
  <c r="S272" i="1"/>
  <c r="S278" i="1" s="1"/>
  <c r="R272" i="1"/>
  <c r="T85" i="1"/>
  <c r="T91" i="1" s="1"/>
  <c r="H85" i="1"/>
  <c r="H91" i="1" s="1"/>
  <c r="AP85" i="1"/>
  <c r="E85" i="1" s="1"/>
  <c r="E91" i="1" s="1"/>
  <c r="AH85" i="1"/>
  <c r="K85" i="1" s="1"/>
  <c r="K91" i="1" s="1"/>
  <c r="U328" i="1"/>
  <c r="U334" i="1" s="1"/>
  <c r="H328" i="1"/>
  <c r="H334" i="1" s="1"/>
  <c r="T328" i="1"/>
  <c r="T334" i="1" s="1"/>
  <c r="H216" i="1"/>
  <c r="H222" i="1" s="1"/>
  <c r="F216" i="1"/>
  <c r="F222" i="1" s="1"/>
  <c r="T216" i="1"/>
  <c r="T222" i="1" s="1"/>
  <c r="AA157" i="1"/>
  <c r="AA325" i="1"/>
  <c r="AA101" i="1"/>
  <c r="S122" i="1"/>
  <c r="S128" i="1" s="1"/>
  <c r="J122" i="1"/>
  <c r="J128" i="1" s="1"/>
  <c r="Q85" i="1"/>
  <c r="Q91" i="1" s="1"/>
  <c r="X85" i="1"/>
  <c r="X91" i="1" s="1"/>
  <c r="U85" i="1"/>
  <c r="U91" i="1" s="1"/>
  <c r="R85" i="1"/>
  <c r="R91" i="1" s="1"/>
  <c r="S85" i="1"/>
  <c r="S91" i="1" s="1"/>
  <c r="V66" i="1"/>
  <c r="V72" i="1" s="1"/>
  <c r="E122" i="1"/>
  <c r="E128" i="1" s="1"/>
  <c r="G122" i="1"/>
  <c r="G128" i="1" s="1"/>
  <c r="V85" i="1"/>
  <c r="V91" i="1" s="1"/>
  <c r="F122" i="1"/>
  <c r="F128" i="1" s="1"/>
  <c r="U197" i="1"/>
  <c r="U203" i="1" s="1"/>
  <c r="E216" i="1"/>
  <c r="E222" i="1" s="1"/>
  <c r="F234" i="1"/>
  <c r="F240" i="1" s="1"/>
  <c r="E272" i="1"/>
  <c r="E278" i="1" s="1"/>
  <c r="F272" i="1"/>
  <c r="F278" i="1" s="1"/>
  <c r="W272" i="1"/>
  <c r="W278" i="1" s="1"/>
  <c r="D272" i="1"/>
  <c r="D278" i="1" s="1"/>
  <c r="Y278" i="1" s="1"/>
  <c r="F290" i="1"/>
  <c r="F296" i="1" s="1"/>
  <c r="S309" i="1"/>
  <c r="S315" i="1" s="1"/>
  <c r="D328" i="1"/>
  <c r="D334" i="1" s="1"/>
  <c r="F328" i="1"/>
  <c r="F334" i="1" s="1"/>
  <c r="J160" i="1"/>
  <c r="J166" i="1" s="1"/>
  <c r="H178" i="1"/>
  <c r="H184" i="1" s="1"/>
  <c r="H160" i="1"/>
  <c r="H166" i="1" s="1"/>
  <c r="Q66" i="1"/>
  <c r="Q72" i="1" s="1"/>
  <c r="X66" i="1"/>
  <c r="X72" i="1" s="1"/>
  <c r="P66" i="1"/>
  <c r="P72" i="1" s="1"/>
  <c r="J66" i="1"/>
  <c r="J72" i="1" s="1"/>
  <c r="W66" i="1"/>
  <c r="W72" i="1" s="1"/>
  <c r="W85" i="1"/>
  <c r="W91" i="1" s="1"/>
  <c r="E66" i="1"/>
  <c r="E72" i="1" s="1"/>
  <c r="K66" i="1"/>
  <c r="K72" i="1" s="1"/>
  <c r="W122" i="1"/>
  <c r="W128" i="1" s="1"/>
  <c r="D160" i="1"/>
  <c r="D166" i="1" s="1"/>
  <c r="K160" i="1"/>
  <c r="K166" i="1" s="1"/>
  <c r="E160" i="1"/>
  <c r="E166" i="1" s="1"/>
  <c r="D178" i="1"/>
  <c r="D184" i="1" s="1"/>
  <c r="K178" i="1"/>
  <c r="K184" i="1" s="1"/>
  <c r="E178" i="1"/>
  <c r="E184" i="1" s="1"/>
  <c r="P197" i="1"/>
  <c r="P203" i="1" s="1"/>
  <c r="Y203" i="1" s="1"/>
  <c r="E197" i="1"/>
  <c r="E203" i="1" s="1"/>
  <c r="N203" i="1" s="1"/>
  <c r="AA203" i="1" s="1"/>
  <c r="G23" i="4" s="1"/>
  <c r="H197" i="1"/>
  <c r="H203" i="1" s="1"/>
  <c r="I197" i="1"/>
  <c r="I203" i="1" s="1"/>
  <c r="T197" i="1"/>
  <c r="T203" i="1" s="1"/>
  <c r="Q197" i="1"/>
  <c r="Q203" i="1" s="1"/>
  <c r="G216" i="1"/>
  <c r="G222" i="1" s="1"/>
  <c r="K216" i="1"/>
  <c r="K222" i="1" s="1"/>
  <c r="W216" i="1"/>
  <c r="W222" i="1" s="1"/>
  <c r="V234" i="1"/>
  <c r="V240" i="1" s="1"/>
  <c r="G234" i="1"/>
  <c r="G240" i="1" s="1"/>
  <c r="W234" i="1"/>
  <c r="W240" i="1" s="1"/>
  <c r="D234" i="1"/>
  <c r="D240" i="1" s="1"/>
  <c r="J234" i="1"/>
  <c r="J240" i="1" s="1"/>
  <c r="P234" i="1"/>
  <c r="P240" i="1" s="1"/>
  <c r="X234" i="1"/>
  <c r="X240" i="1" s="1"/>
  <c r="Q234" i="1"/>
  <c r="Q240" i="1" s="1"/>
  <c r="H253" i="1"/>
  <c r="T253" i="1"/>
  <c r="R253" i="1"/>
  <c r="I253" i="1"/>
  <c r="U253" i="1"/>
  <c r="K253" i="1"/>
  <c r="E253" i="1"/>
  <c r="V272" i="1"/>
  <c r="V278" i="1" s="1"/>
  <c r="G272" i="1"/>
  <c r="G278" i="1" s="1"/>
  <c r="J272" i="1"/>
  <c r="J278" i="1" s="1"/>
  <c r="P272" i="1"/>
  <c r="X272" i="1"/>
  <c r="X278" i="1" s="1"/>
  <c r="Q272" i="1"/>
  <c r="Q278" i="1" s="1"/>
  <c r="V290" i="1"/>
  <c r="V296" i="1" s="1"/>
  <c r="G290" i="1"/>
  <c r="G296" i="1" s="1"/>
  <c r="W290" i="1"/>
  <c r="W296" i="1" s="1"/>
  <c r="D290" i="1"/>
  <c r="D296" i="1" s="1"/>
  <c r="J290" i="1"/>
  <c r="J296" i="1" s="1"/>
  <c r="P290" i="1"/>
  <c r="P296" i="1" s="1"/>
  <c r="X290" i="1"/>
  <c r="X296" i="1" s="1"/>
  <c r="Q290" i="1"/>
  <c r="Q296" i="1" s="1"/>
  <c r="W309" i="1"/>
  <c r="W315" i="1" s="1"/>
  <c r="I309" i="1"/>
  <c r="I315" i="1" s="1"/>
  <c r="R309" i="1"/>
  <c r="R315" i="1" s="1"/>
  <c r="J309" i="1"/>
  <c r="J315" i="1" s="1"/>
  <c r="P309" i="1"/>
  <c r="P315" i="1" s="1"/>
  <c r="D309" i="1"/>
  <c r="D315" i="1" s="1"/>
  <c r="K309" i="1"/>
  <c r="K315" i="1" s="1"/>
  <c r="E309" i="1"/>
  <c r="E315" i="1" s="1"/>
  <c r="V328" i="1"/>
  <c r="V334" i="1" s="1"/>
  <c r="G328" i="1"/>
  <c r="G334" i="1" s="1"/>
  <c r="X328" i="1"/>
  <c r="X334" i="1" s="1"/>
  <c r="Q328" i="1"/>
  <c r="Q334" i="1" s="1"/>
  <c r="J328" i="1"/>
  <c r="J334" i="1" s="1"/>
  <c r="P328" i="1"/>
  <c r="P334" i="1" s="1"/>
  <c r="J216" i="1"/>
  <c r="J222" i="1" s="1"/>
  <c r="F178" i="1"/>
  <c r="F184" i="1" s="1"/>
  <c r="U216" i="1"/>
  <c r="U222" i="1" s="1"/>
  <c r="I216" i="1"/>
  <c r="I222" i="1" s="1"/>
  <c r="J178" i="1"/>
  <c r="J184" i="1" s="1"/>
  <c r="X216" i="1"/>
  <c r="X222" i="1" s="1"/>
  <c r="Q216" i="1"/>
  <c r="Q222" i="1" s="1"/>
  <c r="U122" i="1"/>
  <c r="U128" i="1" s="1"/>
  <c r="Q122" i="1"/>
  <c r="Q128" i="1" s="1"/>
  <c r="F160" i="1"/>
  <c r="F166" i="1" s="1"/>
  <c r="AA213" i="1"/>
  <c r="AA119" i="1"/>
  <c r="AG29" i="1"/>
  <c r="N253" i="1"/>
  <c r="AO10" i="1"/>
  <c r="K272" i="1"/>
  <c r="K278" i="1" s="1"/>
  <c r="AQ29" i="1"/>
  <c r="AA46" i="1"/>
  <c r="AQ10" i="1"/>
  <c r="Y326" i="1"/>
  <c r="AA326" i="1" s="1"/>
  <c r="N102" i="1"/>
  <c r="N83" i="1"/>
  <c r="Y139" i="1"/>
  <c r="AA63" i="1"/>
  <c r="AA158" i="1"/>
  <c r="AA14" i="1"/>
  <c r="G23" i="3" s="1"/>
  <c r="AL29" i="1"/>
  <c r="N64" i="1"/>
  <c r="N139" i="1"/>
  <c r="AA232" i="1"/>
  <c r="Y176" i="1"/>
  <c r="AA176" i="1" s="1"/>
  <c r="N120" i="1"/>
  <c r="AU216" i="1"/>
  <c r="AU328" i="1"/>
  <c r="AU178" i="1"/>
  <c r="AR104" i="1"/>
  <c r="D104" i="1" s="1"/>
  <c r="D110" i="1" s="1"/>
  <c r="AC29" i="1"/>
  <c r="AU309" i="1"/>
  <c r="AU290" i="1"/>
  <c r="AU272" i="1"/>
  <c r="AU253" i="1"/>
  <c r="AU234" i="1"/>
  <c r="AU197" i="1"/>
  <c r="AU160" i="1"/>
  <c r="AD104" i="1"/>
  <c r="L104" i="1" s="1"/>
  <c r="L110" i="1" s="1"/>
  <c r="AH104" i="1"/>
  <c r="AL104" i="1"/>
  <c r="AP104" i="1"/>
  <c r="E104" i="1" s="1"/>
  <c r="E110" i="1" s="1"/>
  <c r="AT104" i="1"/>
  <c r="Y64" i="1"/>
  <c r="Y214" i="1"/>
  <c r="Y288" i="1"/>
  <c r="Y120" i="1"/>
  <c r="Y195" i="1"/>
  <c r="AA195" i="1" s="1"/>
  <c r="Y270" i="1"/>
  <c r="Y102" i="1"/>
  <c r="Y251" i="1"/>
  <c r="Y83" i="1"/>
  <c r="Y307" i="1"/>
  <c r="AA307" i="1" s="1"/>
  <c r="AF29" i="1"/>
  <c r="AN29" i="1"/>
  <c r="AT29" i="1"/>
  <c r="AR29" i="1"/>
  <c r="AH29" i="1"/>
  <c r="AE29" i="1"/>
  <c r="AM29" i="1"/>
  <c r="AS29" i="1"/>
  <c r="AG10" i="1"/>
  <c r="AI29" i="1"/>
  <c r="AD29" i="1"/>
  <c r="AO29" i="1"/>
  <c r="AK29" i="1"/>
  <c r="F29" i="1" s="1"/>
  <c r="F35" i="1" s="1"/>
  <c r="AP10" i="1"/>
  <c r="E10" i="1" s="1"/>
  <c r="E16" i="1" s="1"/>
  <c r="AA12" i="1"/>
  <c r="AF10" i="1"/>
  <c r="AH10" i="1"/>
  <c r="AS10" i="1"/>
  <c r="T10" i="1" s="1"/>
  <c r="T16" i="1" s="1"/>
  <c r="AC104" i="1"/>
  <c r="AG104" i="1"/>
  <c r="J104" i="1" s="1"/>
  <c r="J110" i="1" s="1"/>
  <c r="AK104" i="1"/>
  <c r="AO104" i="1"/>
  <c r="AS104" i="1"/>
  <c r="W104" i="1" s="1"/>
  <c r="W110" i="1" s="1"/>
  <c r="AE104" i="1"/>
  <c r="AI104" i="1"/>
  <c r="AM104" i="1"/>
  <c r="AQ104" i="1"/>
  <c r="AU85" i="1"/>
  <c r="AU66" i="1"/>
  <c r="AJ29" i="1"/>
  <c r="AP29" i="1"/>
  <c r="AC48" i="1"/>
  <c r="AG48" i="1"/>
  <c r="AK48" i="1"/>
  <c r="AO48" i="1"/>
  <c r="AI10" i="1"/>
  <c r="AD48" i="1"/>
  <c r="L48" i="1" s="1"/>
  <c r="L54" i="1" s="1"/>
  <c r="AH48" i="1"/>
  <c r="AL48" i="1"/>
  <c r="AP48" i="1"/>
  <c r="AT48" i="1"/>
  <c r="AE48" i="1"/>
  <c r="X48" i="1" s="1"/>
  <c r="X54" i="1" s="1"/>
  <c r="AI48" i="1"/>
  <c r="I48" i="1" s="1"/>
  <c r="I54" i="1" s="1"/>
  <c r="AM48" i="1"/>
  <c r="AQ48" i="1"/>
  <c r="U48" i="1" s="1"/>
  <c r="U54" i="1" s="1"/>
  <c r="AF48" i="1"/>
  <c r="AJ48" i="1"/>
  <c r="AN48" i="1"/>
  <c r="R48" i="1" s="1"/>
  <c r="R54" i="1" s="1"/>
  <c r="AR48" i="1"/>
  <c r="AS48" i="1"/>
  <c r="AM10" i="1"/>
  <c r="R10" i="1" s="1"/>
  <c r="AK10" i="1"/>
  <c r="AR10" i="1"/>
  <c r="D10" i="1" s="1"/>
  <c r="D16" i="1" s="1"/>
  <c r="AC10" i="1"/>
  <c r="AL10" i="1"/>
  <c r="AD10" i="1"/>
  <c r="V10" i="1" s="1"/>
  <c r="V16" i="1" s="1"/>
  <c r="AE10" i="1"/>
  <c r="Y222" i="1" l="1"/>
  <c r="N222" i="1"/>
  <c r="AA222" i="1" s="1"/>
  <c r="G17" i="4" s="1"/>
  <c r="AA89" i="1"/>
  <c r="G11" i="3" s="1"/>
  <c r="D48" i="1"/>
  <c r="D54" i="1" s="1"/>
  <c r="H29" i="1"/>
  <c r="H35" i="1" s="1"/>
  <c r="X122" i="1"/>
  <c r="X128" i="1" s="1"/>
  <c r="Y128" i="1" s="1"/>
  <c r="G85" i="1"/>
  <c r="G91" i="1" s="1"/>
  <c r="AA332" i="1"/>
  <c r="G21" i="3" s="1"/>
  <c r="AA294" i="1"/>
  <c r="G17" i="3" s="1"/>
  <c r="AA70" i="1"/>
  <c r="G13" i="3" s="1"/>
  <c r="N128" i="1"/>
  <c r="AA128" i="1" s="1"/>
  <c r="G9" i="4" s="1"/>
  <c r="N184" i="1"/>
  <c r="AA184" i="1" s="1"/>
  <c r="G19" i="4" s="1"/>
  <c r="Y184" i="1"/>
  <c r="AA313" i="1"/>
  <c r="G16" i="3" s="1"/>
  <c r="AA238" i="1"/>
  <c r="G20" i="3" s="1"/>
  <c r="N110" i="1"/>
  <c r="N122" i="1"/>
  <c r="S48" i="1"/>
  <c r="S54" i="1" s="1"/>
  <c r="N197" i="1"/>
  <c r="N240" i="1"/>
  <c r="AA240" i="1" s="1"/>
  <c r="G12" i="4" s="1"/>
  <c r="Y240" i="1"/>
  <c r="AH141" i="1"/>
  <c r="F141" i="1" s="1"/>
  <c r="F147" i="1" s="1"/>
  <c r="N278" i="1"/>
  <c r="AA278" i="1" s="1"/>
  <c r="G20" i="4" s="1"/>
  <c r="N216" i="1"/>
  <c r="Y334" i="1"/>
  <c r="N334" i="1"/>
  <c r="AA334" i="1" s="1"/>
  <c r="G22" i="4" s="1"/>
  <c r="N72" i="1"/>
  <c r="AA72" i="1" s="1"/>
  <c r="G10" i="4" s="1"/>
  <c r="Y72" i="1"/>
  <c r="AA182" i="1"/>
  <c r="G18" i="3" s="1"/>
  <c r="Q48" i="1"/>
  <c r="Q54" i="1" s="1"/>
  <c r="N234" i="1"/>
  <c r="N166" i="1"/>
  <c r="Y166" i="1"/>
  <c r="X29" i="1"/>
  <c r="X35" i="1" s="1"/>
  <c r="N178" i="1"/>
  <c r="AT141" i="1"/>
  <c r="I141" i="1" s="1"/>
  <c r="I147" i="1" s="1"/>
  <c r="AK141" i="1"/>
  <c r="Q141" i="1" s="1"/>
  <c r="Q147" i="1" s="1"/>
  <c r="AP141" i="1"/>
  <c r="AA145" i="1"/>
  <c r="G15" i="3" s="1"/>
  <c r="N66" i="1"/>
  <c r="N309" i="1"/>
  <c r="N290" i="1"/>
  <c r="N328" i="1"/>
  <c r="N160" i="1"/>
  <c r="AL141" i="1"/>
  <c r="G141" i="1" s="1"/>
  <c r="G147" i="1" s="1"/>
  <c r="AC141" i="1"/>
  <c r="AD141" i="1"/>
  <c r="AM141" i="1"/>
  <c r="AJ141" i="1"/>
  <c r="AR141" i="1"/>
  <c r="AO141" i="1"/>
  <c r="T141" i="1" s="1"/>
  <c r="T147" i="1" s="1"/>
  <c r="AS141" i="1"/>
  <c r="K141" i="1"/>
  <c r="K147" i="1" s="1"/>
  <c r="AQ141" i="1"/>
  <c r="P141" i="1" s="1"/>
  <c r="P147" i="1" s="1"/>
  <c r="AE141" i="1"/>
  <c r="S141" i="1" s="1"/>
  <c r="S147" i="1" s="1"/>
  <c r="AF141" i="1"/>
  <c r="AN141" i="1"/>
  <c r="AG141" i="1"/>
  <c r="F104" i="1"/>
  <c r="F110" i="1" s="1"/>
  <c r="AA83" i="1"/>
  <c r="F85" i="1"/>
  <c r="H10" i="1"/>
  <c r="H16" i="1" s="1"/>
  <c r="F10" i="1"/>
  <c r="F16" i="1" s="1"/>
  <c r="T48" i="1"/>
  <c r="T54" i="1" s="1"/>
  <c r="K48" i="1"/>
  <c r="K54" i="1" s="1"/>
  <c r="H48" i="1"/>
  <c r="H54" i="1" s="1"/>
  <c r="Q104" i="1"/>
  <c r="Q110" i="1" s="1"/>
  <c r="X104" i="1"/>
  <c r="X110" i="1" s="1"/>
  <c r="P104" i="1"/>
  <c r="P110" i="1" s="1"/>
  <c r="Y110" i="1" s="1"/>
  <c r="I29" i="1"/>
  <c r="I35" i="1" s="1"/>
  <c r="K104" i="1"/>
  <c r="K110" i="1" s="1"/>
  <c r="P10" i="1"/>
  <c r="P16" i="1" s="1"/>
  <c r="G104" i="1"/>
  <c r="G110" i="1" s="1"/>
  <c r="V104" i="1"/>
  <c r="V110" i="1" s="1"/>
  <c r="S10" i="1"/>
  <c r="S16" i="1" s="1"/>
  <c r="G29" i="1"/>
  <c r="G35" i="1" s="1"/>
  <c r="J29" i="1"/>
  <c r="J35" i="1" s="1"/>
  <c r="E48" i="1"/>
  <c r="E54" i="1" s="1"/>
  <c r="F48" i="1"/>
  <c r="F54" i="1" s="1"/>
  <c r="D29" i="1"/>
  <c r="D35" i="1" s="1"/>
  <c r="W10" i="1"/>
  <c r="X10" i="1"/>
  <c r="X16" i="1" s="1"/>
  <c r="G10" i="1"/>
  <c r="G16" i="1" s="1"/>
  <c r="W48" i="1"/>
  <c r="W54" i="1" s="1"/>
  <c r="G48" i="1"/>
  <c r="G54" i="1" s="1"/>
  <c r="V48" i="1"/>
  <c r="V54" i="1" s="1"/>
  <c r="P48" i="1"/>
  <c r="P54" i="1" s="1"/>
  <c r="J48" i="1"/>
  <c r="J54" i="1" s="1"/>
  <c r="E29" i="1"/>
  <c r="E35" i="1" s="1"/>
  <c r="U104" i="1"/>
  <c r="U110" i="1" s="1"/>
  <c r="I104" i="1"/>
  <c r="I110" i="1" s="1"/>
  <c r="T104" i="1"/>
  <c r="T110" i="1" s="1"/>
  <c r="H104" i="1"/>
  <c r="H110" i="1" s="1"/>
  <c r="K10" i="1"/>
  <c r="K16" i="1" s="1"/>
  <c r="J10" i="1"/>
  <c r="J16" i="1" s="1"/>
  <c r="L29" i="1"/>
  <c r="L35" i="1" s="1"/>
  <c r="U10" i="1"/>
  <c r="U16" i="1" s="1"/>
  <c r="N272" i="1"/>
  <c r="R104" i="1"/>
  <c r="R110" i="1" s="1"/>
  <c r="S104" i="1"/>
  <c r="S110" i="1" s="1"/>
  <c r="L10" i="1"/>
  <c r="AA102" i="1"/>
  <c r="W29" i="1"/>
  <c r="W35" i="1" s="1"/>
  <c r="V29" i="1"/>
  <c r="V35" i="1" s="1"/>
  <c r="Q29" i="1"/>
  <c r="K29" i="1"/>
  <c r="K35" i="1" s="1"/>
  <c r="S29" i="1"/>
  <c r="S35" i="1" s="1"/>
  <c r="U29" i="1"/>
  <c r="U35" i="1" s="1"/>
  <c r="P29" i="1"/>
  <c r="T29" i="1"/>
  <c r="T35" i="1" s="1"/>
  <c r="R29" i="1"/>
  <c r="R35" i="1" s="1"/>
  <c r="R16" i="1"/>
  <c r="Q10" i="1"/>
  <c r="I10" i="1"/>
  <c r="I16" i="1" s="1"/>
  <c r="AA64" i="1"/>
  <c r="AA120" i="1"/>
  <c r="AA288" i="1"/>
  <c r="AA270" i="1"/>
  <c r="AA214" i="1"/>
  <c r="AA139" i="1"/>
  <c r="AA251" i="1"/>
  <c r="Q35" i="1"/>
  <c r="Y328" i="1"/>
  <c r="Y272" i="1"/>
  <c r="Y253" i="1"/>
  <c r="Y160" i="1"/>
  <c r="Y85" i="1"/>
  <c r="AU29" i="1"/>
  <c r="AU104" i="1"/>
  <c r="N54" i="1"/>
  <c r="AU10" i="1"/>
  <c r="AU48" i="1"/>
  <c r="L16" i="1"/>
  <c r="W16" i="1"/>
  <c r="P35" i="1"/>
  <c r="N104" i="1" l="1"/>
  <c r="AA166" i="1"/>
  <c r="G16" i="4" s="1"/>
  <c r="Y48" i="1"/>
  <c r="N85" i="1"/>
  <c r="F91" i="1"/>
  <c r="N91" i="1" s="1"/>
  <c r="AA91" i="1" s="1"/>
  <c r="G11" i="4" s="1"/>
  <c r="Y54" i="1"/>
  <c r="AA54" i="1"/>
  <c r="G15" i="4" s="1"/>
  <c r="AA110" i="1"/>
  <c r="G18" i="4" s="1"/>
  <c r="N16" i="1"/>
  <c r="V141" i="1"/>
  <c r="V147" i="1" s="1"/>
  <c r="L141" i="1"/>
  <c r="L147" i="1" s="1"/>
  <c r="F16" i="4" s="1"/>
  <c r="J141" i="1"/>
  <c r="J147" i="1" s="1"/>
  <c r="U141" i="1"/>
  <c r="U147" i="1" s="1"/>
  <c r="W141" i="1"/>
  <c r="W147" i="1" s="1"/>
  <c r="D141" i="1"/>
  <c r="D147" i="1" s="1"/>
  <c r="R141" i="1"/>
  <c r="R147" i="1" s="1"/>
  <c r="E141" i="1"/>
  <c r="E147" i="1" s="1"/>
  <c r="H141" i="1"/>
  <c r="H147" i="1" s="1"/>
  <c r="X141" i="1"/>
  <c r="X147" i="1" s="1"/>
  <c r="AU141" i="1"/>
  <c r="N29" i="1"/>
  <c r="Y29" i="1"/>
  <c r="Y10" i="1"/>
  <c r="Q16" i="1"/>
  <c r="Y16" i="1" s="1"/>
  <c r="Y178" i="1"/>
  <c r="Y197" i="1"/>
  <c r="Y216" i="1"/>
  <c r="Y309" i="1"/>
  <c r="AA309" i="1" s="1"/>
  <c r="Y315" i="1"/>
  <c r="N315" i="1"/>
  <c r="N296" i="1"/>
  <c r="Y290" i="1"/>
  <c r="Y296" i="1"/>
  <c r="Y122" i="1"/>
  <c r="Y234" i="1"/>
  <c r="AA216" i="1"/>
  <c r="AA253" i="1"/>
  <c r="AA328" i="1"/>
  <c r="AA85" i="1"/>
  <c r="Y66" i="1"/>
  <c r="Y104" i="1"/>
  <c r="AA160" i="1"/>
  <c r="AA272" i="1"/>
  <c r="G9" i="3" s="1"/>
  <c r="N35" i="1"/>
  <c r="Y35" i="1"/>
  <c r="N48" i="1"/>
  <c r="AA48" i="1" s="1"/>
  <c r="Y147" i="1" l="1"/>
  <c r="N147" i="1"/>
  <c r="AA29" i="1"/>
  <c r="Y141" i="1"/>
  <c r="N141" i="1"/>
  <c r="AA16" i="1"/>
  <c r="G25" i="4" s="1"/>
  <c r="AA35" i="1"/>
  <c r="G24" i="4" s="1"/>
  <c r="AA122" i="1"/>
  <c r="AA178" i="1"/>
  <c r="AA197" i="1"/>
  <c r="AA234" i="1"/>
  <c r="AA290" i="1"/>
  <c r="AA315" i="1"/>
  <c r="G13" i="4" s="1"/>
  <c r="AA296" i="1"/>
  <c r="G21" i="4" s="1"/>
  <c r="AA66" i="1"/>
  <c r="AA104" i="1"/>
  <c r="AA147" i="1" l="1"/>
  <c r="G14" i="4" s="1"/>
  <c r="AA141" i="1"/>
  <c r="N10" i="1"/>
  <c r="AA10" i="1" s="1"/>
  <c r="B25" i="4"/>
  <c r="B23" i="3" l="1"/>
</calcChain>
</file>

<file path=xl/sharedStrings.xml><?xml version="1.0" encoding="utf-8"?>
<sst xmlns="http://schemas.openxmlformats.org/spreadsheetml/2006/main" count="396" uniqueCount="63">
  <si>
    <t>Handicap</t>
  </si>
  <si>
    <t>Par</t>
  </si>
  <si>
    <t>Coups Reçus</t>
  </si>
  <si>
    <t>Commentaires</t>
  </si>
  <si>
    <t>Distance (m)</t>
  </si>
  <si>
    <t>Aller</t>
  </si>
  <si>
    <t>Retour</t>
  </si>
  <si>
    <t>Total</t>
  </si>
  <si>
    <t xml:space="preserve">Par : </t>
  </si>
  <si>
    <t>Slope :</t>
  </si>
  <si>
    <t>SSS :</t>
  </si>
  <si>
    <t>Index :</t>
  </si>
  <si>
    <t>Hcp de jeu :</t>
  </si>
  <si>
    <t>par</t>
  </si>
  <si>
    <t>slope jaune</t>
  </si>
  <si>
    <t>slope rouge</t>
  </si>
  <si>
    <t>Hcp</t>
  </si>
  <si>
    <t>SSS jaune</t>
  </si>
  <si>
    <t>SSS rouge</t>
  </si>
  <si>
    <t>CLASSEMENT BRUT</t>
  </si>
  <si>
    <t>CLASSEMENT NET</t>
  </si>
  <si>
    <t>Score</t>
  </si>
  <si>
    <t>Brut stableford</t>
  </si>
  <si>
    <t>Net stableford</t>
  </si>
  <si>
    <t>points</t>
  </si>
  <si>
    <t>BEBING Jean</t>
  </si>
  <si>
    <t>BOULNOIS Eric</t>
  </si>
  <si>
    <t>CLEMENT Rémi</t>
  </si>
  <si>
    <t>DELAIRE Gérard</t>
  </si>
  <si>
    <t>HOFFMAN James</t>
  </si>
  <si>
    <t>KORIDI Patrick</t>
  </si>
  <si>
    <t>MONTIGNY Fabrice</t>
  </si>
  <si>
    <t>PACAUD Pierre</t>
  </si>
  <si>
    <t>PAPAZIAN Georges</t>
  </si>
  <si>
    <t>PRINCE Christian</t>
  </si>
  <si>
    <t>RENARD Claude</t>
  </si>
  <si>
    <t>RENARD Ingeborg</t>
  </si>
  <si>
    <t>SALLANDRE Jean-Pierre</t>
  </si>
  <si>
    <t>SIMONNOT Jean</t>
  </si>
  <si>
    <t>TANNEUR Alain</t>
  </si>
  <si>
    <t>TROUPEL Philippe</t>
  </si>
  <si>
    <t>TRUCHOT Claude</t>
  </si>
  <si>
    <t>VINCENT Michel</t>
  </si>
  <si>
    <t>h=0/f=1</t>
  </si>
  <si>
    <t>pour l'utilisation des feuilles de calcul :</t>
  </si>
  <si>
    <t>3. supprimer les lignes des non-participants</t>
  </si>
  <si>
    <t>1. enregistrer le fichier sous un autre nom avant modifications</t>
  </si>
  <si>
    <r>
      <t xml:space="preserve">6. </t>
    </r>
    <r>
      <rPr>
        <u/>
        <sz val="12"/>
        <color theme="1"/>
        <rFont val="Calibri"/>
        <family val="2"/>
        <scheme val="minor"/>
      </rPr>
      <t>avant l'édition des feuilles Net et Brut</t>
    </r>
    <r>
      <rPr>
        <sz val="12"/>
        <color theme="1"/>
        <rFont val="Calibri"/>
        <family val="2"/>
        <scheme val="minor"/>
      </rPr>
      <t xml:space="preserve"> : effectuer un tri par ordre décroissant des points</t>
    </r>
  </si>
  <si>
    <t>2. mettre à jour les valeurs en rouge sur la feuille infos</t>
  </si>
  <si>
    <t>1. l'enregistrement du score par trou est la seule action sur la feuille cartes</t>
  </si>
  <si>
    <t>Notas :</t>
  </si>
  <si>
    <r>
      <t xml:space="preserve">2. </t>
    </r>
    <r>
      <rPr>
        <u/>
        <sz val="12"/>
        <color theme="1"/>
        <rFont val="Calibri"/>
        <family val="2"/>
        <scheme val="minor"/>
      </rPr>
      <t>aucune action sur les feuilles Net &amp; Brut</t>
    </r>
  </si>
  <si>
    <r>
      <t>4.</t>
    </r>
    <r>
      <rPr>
        <u/>
        <sz val="12"/>
        <color theme="1"/>
        <rFont val="Calibri"/>
        <family val="2"/>
        <scheme val="minor"/>
      </rPr>
      <t xml:space="preserve"> juste avant l'édition des cartes</t>
    </r>
    <r>
      <rPr>
        <sz val="12"/>
        <color theme="1"/>
        <rFont val="Calibri"/>
        <family val="2"/>
        <scheme val="minor"/>
      </rPr>
      <t xml:space="preserve"> : numéroter de 1 à n les participants (colonne V, V7 = 1 à Vn = n)</t>
    </r>
  </si>
  <si>
    <t>Pour trouver les caractéristiques du parcours :</t>
  </si>
  <si>
    <t>décocher les options et cliquer sur "Imprimer la carte de score"</t>
  </si>
  <si>
    <t>2. aller dans "Mon espace licencié" (num de licence et mot de passe)</t>
  </si>
  <si>
    <r>
      <t>1. aller sur le site</t>
    </r>
    <r>
      <rPr>
        <u/>
        <sz val="11"/>
        <color theme="1"/>
        <rFont val="Calibri"/>
        <family val="2"/>
        <scheme val="minor"/>
      </rPr>
      <t xml:space="preserve"> www.ffgolf.org</t>
    </r>
  </si>
  <si>
    <t>choisir " Mes Parties Amicales" puis "Télécharger une carte de scores vierge"</t>
  </si>
  <si>
    <t>5. après la partie, enregistrer les scores sur la feuille cartes : les calculs Net et Brut se font automatiquement</t>
  </si>
  <si>
    <t>choisir le département, le nom du golf, le parcours, la formule de jeu et le type de départ (jaune,  rouge)</t>
  </si>
  <si>
    <t>hcp de jeu = (index*slope/113)+(SSS-par)</t>
  </si>
  <si>
    <t>STROKE-PLAY - 18 Trous</t>
  </si>
  <si>
    <t>GOLF DU CHÂTEAU D'AUGERVILLE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</si>
</sst>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rgb="FFFF0000"/>
      <name val="Calibri"/>
      <family val="2"/>
      <scheme val="minor"/>
    </font>
    <font>
      <sz val="8"/>
      <color theme="1"/>
      <name val="Calibri"/>
      <family val="2"/>
      <scheme val="minor"/>
    </font>
    <font>
      <sz val="16"/>
      <color theme="1"/>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10"/>
      <color rgb="FFFF0000"/>
      <name val="Calibri"/>
      <family val="2"/>
      <scheme val="minor"/>
    </font>
    <font>
      <b/>
      <sz val="11"/>
      <name val="Calibri"/>
      <family val="2"/>
      <scheme val="minor"/>
    </font>
    <font>
      <sz val="11"/>
      <name val="Calibri"/>
      <family val="2"/>
      <scheme val="minor"/>
    </font>
    <font>
      <sz val="8"/>
      <name val="Calibri"/>
      <family val="2"/>
      <scheme val="minor"/>
    </font>
    <font>
      <sz val="10"/>
      <name val="Calibri"/>
      <family val="2"/>
      <scheme val="minor"/>
    </font>
    <font>
      <b/>
      <sz val="11"/>
      <color theme="1"/>
      <name val="Calibri"/>
      <family val="2"/>
      <scheme val="minor"/>
    </font>
    <font>
      <b/>
      <sz val="8"/>
      <color theme="1"/>
      <name val="Calibri"/>
      <family val="2"/>
      <scheme val="minor"/>
    </font>
    <font>
      <sz val="16"/>
      <name val="Calibri"/>
      <family val="2"/>
      <scheme val="minor"/>
    </font>
    <font>
      <sz val="12"/>
      <name val="Calibri"/>
      <family val="2"/>
      <scheme val="minor"/>
    </font>
    <font>
      <b/>
      <sz val="8"/>
      <name val="Calibri"/>
      <family val="2"/>
      <scheme val="minor"/>
    </font>
    <font>
      <u/>
      <sz val="12"/>
      <color theme="1"/>
      <name val="Calibri"/>
      <family val="2"/>
      <scheme val="minor"/>
    </font>
    <font>
      <u/>
      <sz val="11"/>
      <color theme="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67">
    <xf numFmtId="0" fontId="0" fillId="0" borderId="0" xfId="0"/>
    <xf numFmtId="0" fontId="0" fillId="0" borderId="0" xfId="0" applyAlignment="1">
      <alignment horizontal="center"/>
    </xf>
    <xf numFmtId="0" fontId="0" fillId="0" borderId="0" xfId="0" applyAlignment="1"/>
    <xf numFmtId="0" fontId="2" fillId="0" borderId="0" xfId="0" applyFont="1" applyAlignment="1">
      <alignment vertical="center"/>
    </xf>
    <xf numFmtId="0" fontId="0" fillId="0" borderId="1" xfId="0" applyBorder="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right"/>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vertical="center"/>
    </xf>
    <xf numFmtId="0" fontId="0" fillId="0" borderId="2" xfId="0" applyBorder="1" applyAlignment="1">
      <alignment horizontal="center"/>
    </xf>
    <xf numFmtId="0" fontId="2" fillId="0" borderId="2" xfId="0" applyFont="1" applyBorder="1" applyAlignment="1">
      <alignment horizontal="center" vertical="center"/>
    </xf>
    <xf numFmtId="0" fontId="0" fillId="0" borderId="0" xfId="0" applyBorder="1" applyAlignment="1">
      <alignment horizontal="center" shrinkToFit="1"/>
    </xf>
    <xf numFmtId="0" fontId="0" fillId="0" borderId="0" xfId="0" applyAlignment="1">
      <alignment horizontal="center"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1"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xf>
    <xf numFmtId="0" fontId="0" fillId="0" borderId="0" xfId="0" applyAlignment="1"/>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left" vertical="center"/>
    </xf>
    <xf numFmtId="0" fontId="0" fillId="0" borderId="0" xfId="0" applyAlignment="1">
      <alignment vertical="center"/>
    </xf>
    <xf numFmtId="0" fontId="0" fillId="0" borderId="2" xfId="0" applyBorder="1" applyAlignment="1">
      <alignment horizontal="center" vertical="center"/>
    </xf>
    <xf numFmtId="0" fontId="2" fillId="0" borderId="12" xfId="0" applyFont="1" applyBorder="1" applyAlignment="1">
      <alignment vertical="center"/>
    </xf>
    <xf numFmtId="0" fontId="0" fillId="0" borderId="0" xfId="0" applyAlignment="1"/>
    <xf numFmtId="0" fontId="4" fillId="0" borderId="0" xfId="0" applyFont="1" applyBorder="1" applyAlignment="1"/>
    <xf numFmtId="0" fontId="4" fillId="0" borderId="0" xfId="0" applyFont="1" applyAlignment="1"/>
    <xf numFmtId="0" fontId="0" fillId="0" borderId="0" xfId="0" applyAlignment="1">
      <alignment horizontal="center"/>
    </xf>
    <xf numFmtId="0" fontId="0" fillId="0" borderId="0" xfId="0" applyAlignment="1">
      <alignment horizontal="center"/>
    </xf>
    <xf numFmtId="0" fontId="0" fillId="0" borderId="0" xfId="0" applyAlignment="1"/>
    <xf numFmtId="0" fontId="7" fillId="0" borderId="0" xfId="0" applyFont="1"/>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xf>
    <xf numFmtId="14"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xf>
    <xf numFmtId="0" fontId="0" fillId="0" borderId="0" xfId="0" applyAlignment="1"/>
    <xf numFmtId="0" fontId="2" fillId="0" borderId="0" xfId="0" applyFont="1" applyBorder="1" applyAlignment="1">
      <alignment horizontal="center" vertical="center" shrinkToFit="1"/>
    </xf>
    <xf numFmtId="0" fontId="2" fillId="0" borderId="4" xfId="0" applyFont="1" applyBorder="1" applyAlignment="1">
      <alignment horizontal="center" vertical="center"/>
    </xf>
    <xf numFmtId="0" fontId="2" fillId="0" borderId="13" xfId="0" applyFont="1" applyBorder="1" applyAlignment="1">
      <alignment vertical="center"/>
    </xf>
    <xf numFmtId="0" fontId="0" fillId="0" borderId="0" xfId="0" applyBorder="1" applyAlignment="1"/>
    <xf numFmtId="0" fontId="0" fillId="0" borderId="13" xfId="0" applyBorder="1" applyAlignment="1"/>
    <xf numFmtId="0" fontId="0" fillId="0" borderId="0" xfId="0" applyAlignment="1">
      <alignment horizontal="center"/>
    </xf>
    <xf numFmtId="0" fontId="0" fillId="0" borderId="0" xfId="0" applyBorder="1" applyAlignment="1">
      <alignment horizontal="center" vertical="center"/>
    </xf>
    <xf numFmtId="0" fontId="0" fillId="0" borderId="5" xfId="0" applyBorder="1" applyAlignment="1">
      <alignment vertical="center"/>
    </xf>
    <xf numFmtId="0" fontId="0" fillId="0" borderId="5" xfId="0" applyBorder="1" applyAlignment="1">
      <alignment horizontal="left" vertical="center"/>
    </xf>
    <xf numFmtId="0" fontId="9" fillId="0" borderId="2" xfId="0" applyFont="1" applyBorder="1" applyAlignment="1">
      <alignment horizontal="center"/>
    </xf>
    <xf numFmtId="0" fontId="10" fillId="0" borderId="2" xfId="0" applyFont="1" applyBorder="1" applyAlignment="1">
      <alignment horizontal="center" vertical="center" shrinkToFit="1"/>
    </xf>
    <xf numFmtId="0" fontId="9" fillId="0" borderId="0" xfId="0" applyFont="1" applyAlignment="1">
      <alignment horizontal="center"/>
    </xf>
    <xf numFmtId="0" fontId="11" fillId="0" borderId="0" xfId="0" applyFont="1" applyAlignment="1">
      <alignment horizontal="center"/>
    </xf>
    <xf numFmtId="0" fontId="9" fillId="0" borderId="3" xfId="0" applyFont="1" applyBorder="1" applyAlignment="1">
      <alignment horizontal="left" vertical="center"/>
    </xf>
    <xf numFmtId="0" fontId="9" fillId="0" borderId="2" xfId="0" applyFont="1" applyBorder="1" applyAlignment="1">
      <alignment horizontal="center" vertical="center"/>
    </xf>
    <xf numFmtId="0" fontId="13" fillId="0" borderId="2" xfId="0" applyFont="1" applyBorder="1" applyAlignment="1">
      <alignment horizontal="center" vertical="center" shrinkToFit="1"/>
    </xf>
    <xf numFmtId="0" fontId="13" fillId="0" borderId="2" xfId="0" applyFont="1" applyBorder="1" applyAlignment="1">
      <alignment horizontal="center" vertical="center"/>
    </xf>
    <xf numFmtId="1" fontId="12" fillId="0" borderId="2" xfId="0" applyNumberFormat="1" applyFont="1" applyBorder="1" applyAlignment="1">
      <alignment horizontal="center" shrinkToFit="1"/>
    </xf>
    <xf numFmtId="3" fontId="9" fillId="0" borderId="0" xfId="0" applyNumberFormat="1" applyFont="1" applyAlignment="1">
      <alignment horizontal="center"/>
    </xf>
    <xf numFmtId="0" fontId="9" fillId="0" borderId="0" xfId="0" applyFont="1" applyAlignment="1"/>
    <xf numFmtId="0" fontId="0" fillId="0" borderId="0" xfId="0" applyAlignment="1">
      <alignment horizontal="left"/>
    </xf>
    <xf numFmtId="0" fontId="10" fillId="0" borderId="2"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8" fillId="0" borderId="2" xfId="0" applyFont="1" applyBorder="1" applyAlignment="1">
      <alignment horizontal="center"/>
    </xf>
    <xf numFmtId="0" fontId="9" fillId="0" borderId="0" xfId="0" applyFont="1"/>
    <xf numFmtId="0" fontId="9" fillId="0" borderId="0" xfId="0" applyFont="1" applyBorder="1" applyAlignment="1">
      <alignment horizontal="center"/>
    </xf>
    <xf numFmtId="0" fontId="9" fillId="0" borderId="0" xfId="0" applyFont="1" applyBorder="1" applyAlignment="1">
      <alignment horizontal="center" shrinkToFit="1"/>
    </xf>
    <xf numFmtId="0" fontId="14" fillId="0" borderId="0" xfId="0" applyFont="1" applyBorder="1" applyAlignment="1">
      <alignment horizontal="center" vertical="center"/>
    </xf>
    <xf numFmtId="0" fontId="9" fillId="0" borderId="0" xfId="0" applyFont="1" applyBorder="1"/>
    <xf numFmtId="0" fontId="15" fillId="0" borderId="0" xfId="0" applyFont="1" applyBorder="1" applyAlignment="1"/>
    <xf numFmtId="0" fontId="15" fillId="0" borderId="0" xfId="0" applyFont="1" applyAlignment="1"/>
    <xf numFmtId="0" fontId="9" fillId="0" borderId="0" xfId="0" applyFont="1" applyBorder="1" applyAlignment="1">
      <alignment horizontal="right"/>
    </xf>
    <xf numFmtId="0" fontId="9" fillId="0" borderId="0" xfId="0" applyFont="1" applyBorder="1" applyAlignment="1">
      <alignment horizontal="center" vertical="center"/>
    </xf>
    <xf numFmtId="0" fontId="9" fillId="0" borderId="0" xfId="0" applyFont="1" applyAlignment="1">
      <alignment horizontal="center" shrinkToFit="1"/>
    </xf>
    <xf numFmtId="0" fontId="9" fillId="0" borderId="0" xfId="0" applyFont="1" applyAlignment="1">
      <alignment horizontal="center" vertical="center"/>
    </xf>
    <xf numFmtId="0" fontId="16" fillId="0" borderId="2" xfId="0" applyFont="1" applyBorder="1" applyAlignment="1">
      <alignment horizontal="center" vertical="center" shrinkToFit="1"/>
    </xf>
    <xf numFmtId="0" fontId="16" fillId="0" borderId="2" xfId="0" applyFont="1" applyBorder="1" applyAlignment="1">
      <alignment horizontal="center" vertical="center"/>
    </xf>
    <xf numFmtId="0" fontId="10" fillId="0" borderId="2"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shrinkToFit="1"/>
    </xf>
    <xf numFmtId="0" fontId="10" fillId="0" borderId="13" xfId="0" applyFont="1" applyBorder="1" applyAlignment="1">
      <alignment vertical="center"/>
    </xf>
    <xf numFmtId="0" fontId="9" fillId="0" borderId="0" xfId="0" applyFont="1" applyBorder="1" applyAlignment="1"/>
    <xf numFmtId="0" fontId="9" fillId="0" borderId="13" xfId="0" applyFont="1" applyBorder="1" applyAlignment="1"/>
    <xf numFmtId="0" fontId="9" fillId="0" borderId="0" xfId="0" applyFont="1" applyAlignment="1">
      <alignment vertical="center"/>
    </xf>
    <xf numFmtId="0" fontId="0" fillId="0" borderId="0" xfId="0" applyBorder="1" applyAlignment="1">
      <alignment horizontal="left"/>
    </xf>
    <xf numFmtId="0" fontId="0" fillId="0" borderId="1" xfId="0" applyBorder="1" applyAlignment="1">
      <alignment horizontal="left"/>
    </xf>
    <xf numFmtId="0" fontId="0" fillId="0" borderId="3" xfId="0" applyBorder="1" applyAlignment="1">
      <alignment horizontal="left" vertical="center"/>
    </xf>
    <xf numFmtId="164" fontId="9" fillId="0" borderId="2" xfId="0" applyNumberFormat="1" applyFont="1" applyBorder="1" applyAlignment="1">
      <alignment horizontal="center" vertical="center"/>
    </xf>
    <xf numFmtId="164" fontId="0" fillId="0" borderId="2" xfId="0" applyNumberFormat="1" applyBorder="1" applyAlignment="1">
      <alignment horizontal="center" vertical="center"/>
    </xf>
    <xf numFmtId="0" fontId="4" fillId="0" borderId="0" xfId="0" applyFont="1" applyAlignment="1">
      <alignment horizontal="center"/>
    </xf>
    <xf numFmtId="0" fontId="0" fillId="0" borderId="0" xfId="0" applyAlignment="1"/>
    <xf numFmtId="0" fontId="5" fillId="0" borderId="0" xfId="0" applyFont="1" applyAlignment="1">
      <alignment horizontal="center"/>
    </xf>
    <xf numFmtId="0" fontId="0" fillId="0" borderId="0" xfId="0" applyAlignment="1">
      <alignment horizontal="center" vertical="center"/>
    </xf>
    <xf numFmtId="0" fontId="2" fillId="0" borderId="12" xfId="0" applyFont="1" applyBorder="1" applyAlignment="1">
      <alignment horizontal="center" vertical="center"/>
    </xf>
    <xf numFmtId="0" fontId="0" fillId="0" borderId="0" xfId="0" applyAlignment="1">
      <alignment horizontal="left"/>
    </xf>
    <xf numFmtId="0" fontId="0" fillId="0" borderId="4" xfId="0" applyBorder="1" applyAlignment="1">
      <alignment horizontal="left" vertical="center"/>
    </xf>
    <xf numFmtId="0" fontId="1" fillId="0" borderId="0" xfId="0" applyFont="1" applyAlignment="1">
      <alignment horizontal="left"/>
    </xf>
    <xf numFmtId="0" fontId="1" fillId="0" borderId="0" xfId="0" applyFont="1"/>
    <xf numFmtId="0" fontId="9" fillId="0" borderId="4" xfId="0" applyNumberFormat="1" applyFont="1" applyBorder="1" applyAlignment="1">
      <alignment horizontal="left" vertical="center"/>
    </xf>
    <xf numFmtId="3" fontId="9" fillId="0" borderId="4" xfId="0" applyNumberFormat="1" applyFont="1" applyBorder="1" applyAlignment="1">
      <alignment horizontal="left" vertical="center"/>
    </xf>
    <xf numFmtId="0" fontId="4" fillId="0" borderId="0" xfId="0" applyFont="1"/>
    <xf numFmtId="0" fontId="9" fillId="0" borderId="0" xfId="0" applyFont="1" applyAlignment="1"/>
    <xf numFmtId="0" fontId="17" fillId="0" borderId="0" xfId="0" applyFont="1"/>
    <xf numFmtId="0" fontId="0" fillId="0" borderId="0" xfId="0" applyAlignment="1">
      <alignment horizontal="left" indent="1"/>
    </xf>
    <xf numFmtId="164" fontId="9" fillId="0" borderId="0" xfId="0" applyNumberFormat="1" applyFont="1" applyBorder="1" applyAlignment="1">
      <alignment horizontal="center"/>
    </xf>
    <xf numFmtId="1" fontId="9" fillId="0" borderId="2" xfId="0" applyNumberFormat="1" applyFont="1" applyBorder="1" applyAlignment="1">
      <alignment horizontal="center"/>
    </xf>
    <xf numFmtId="0" fontId="9" fillId="0" borderId="0" xfId="0" applyFont="1" applyAlignment="1"/>
    <xf numFmtId="0" fontId="1" fillId="0" borderId="0" xfId="0" applyFont="1" applyAlignment="1">
      <alignment horizontal="center"/>
    </xf>
    <xf numFmtId="0" fontId="0" fillId="0" borderId="0" xfId="0" applyAlignment="1">
      <alignment horizontal="center"/>
    </xf>
    <xf numFmtId="14" fontId="9" fillId="0" borderId="3" xfId="0" applyNumberFormat="1" applyFont="1" applyBorder="1" applyAlignment="1">
      <alignment horizontal="center" vertical="center"/>
    </xf>
    <xf numFmtId="14" fontId="9" fillId="0" borderId="4" xfId="0" applyNumberFormat="1" applyFont="1" applyBorder="1" applyAlignment="1">
      <alignment horizontal="center" vertical="center"/>
    </xf>
    <xf numFmtId="14" fontId="9" fillId="0" borderId="5" xfId="0" applyNumberFormat="1" applyFont="1" applyBorder="1" applyAlignment="1">
      <alignment horizontal="center" vertical="center"/>
    </xf>
    <xf numFmtId="164" fontId="9" fillId="0" borderId="3" xfId="0" applyNumberFormat="1" applyFont="1" applyBorder="1" applyAlignment="1">
      <alignment horizontal="center"/>
    </xf>
    <xf numFmtId="164" fontId="9" fillId="0" borderId="5" xfId="0" applyNumberFormat="1" applyFont="1" applyBorder="1" applyAlignment="1">
      <alignment horizontal="center"/>
    </xf>
    <xf numFmtId="0" fontId="0" fillId="0" borderId="3" xfId="0" applyBorder="1" applyAlignment="1">
      <alignment horizontal="center" shrinkToFit="1"/>
    </xf>
    <xf numFmtId="0" fontId="0" fillId="0" borderId="4" xfId="0" applyBorder="1" applyAlignment="1"/>
    <xf numFmtId="0" fontId="0" fillId="0" borderId="5" xfId="0" applyBorder="1" applyAlignment="1"/>
    <xf numFmtId="0" fontId="0" fillId="0" borderId="0" xfId="0" applyAlignment="1"/>
    <xf numFmtId="0" fontId="0" fillId="0" borderId="0" xfId="0" applyNumberFormat="1" applyBorder="1" applyAlignment="1">
      <alignment vertical="top"/>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14" fontId="0" fillId="0" borderId="5" xfId="0" applyNumberFormat="1" applyBorder="1" applyAlignment="1">
      <alignment horizontal="center" vertical="center"/>
    </xf>
    <xf numFmtId="164" fontId="0" fillId="0" borderId="3" xfId="0" applyNumberFormat="1" applyBorder="1" applyAlignment="1">
      <alignment horizontal="center"/>
    </xf>
    <xf numFmtId="164" fontId="0" fillId="0" borderId="5" xfId="0" applyNumberForma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9" fillId="0" borderId="13" xfId="0" applyNumberFormat="1" applyFont="1" applyBorder="1" applyAlignment="1">
      <alignment vertical="top"/>
    </xf>
    <xf numFmtId="0" fontId="9" fillId="0" borderId="0" xfId="0" applyNumberFormat="1" applyFont="1" applyBorder="1" applyAlignment="1">
      <alignment vertical="top"/>
    </xf>
    <xf numFmtId="0" fontId="9" fillId="0" borderId="0" xfId="0" applyFont="1" applyAlignment="1">
      <alignment horizontal="left"/>
    </xf>
    <xf numFmtId="0" fontId="9" fillId="0" borderId="3" xfId="0" applyFont="1" applyBorder="1" applyAlignment="1">
      <alignment horizontal="center" shrinkToFit="1"/>
    </xf>
    <xf numFmtId="0" fontId="9" fillId="0" borderId="4" xfId="0" applyFont="1" applyBorder="1" applyAlignment="1"/>
    <xf numFmtId="0" fontId="9" fillId="0" borderId="5" xfId="0" applyFont="1" applyBorder="1" applyAlignment="1"/>
    <xf numFmtId="0" fontId="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cellXfs>
  <cellStyles count="1">
    <cellStyle name="Normal" xfId="0" builtinId="0"/>
  </cellStyles>
  <dxfs count="1">
    <dxf>
      <fill>
        <patternFill patternType="none">
          <fgColor rgb="FF000000"/>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30258</xdr:rowOff>
    </xdr:from>
    <xdr:to>
      <xdr:col>0</xdr:col>
      <xdr:colOff>600074</xdr:colOff>
      <xdr:row>1</xdr:row>
      <xdr:rowOff>257736</xdr:rowOff>
    </xdr:to>
    <xdr:pic>
      <xdr:nvPicPr>
        <xdr:cNvPr id="3" name="Image 2" descr="Logo AAEM pull noir et polo noir.jpg"/>
        <xdr:cNvPicPr>
          <a:picLocks noChangeAspect="1"/>
        </xdr:cNvPicPr>
      </xdr:nvPicPr>
      <xdr:blipFill>
        <a:blip xmlns:r="http://schemas.openxmlformats.org/officeDocument/2006/relationships" r:embed="rId1" cstate="print"/>
        <a:stretch>
          <a:fillRect/>
        </a:stretch>
      </xdr:blipFill>
      <xdr:spPr>
        <a:xfrm>
          <a:off x="19051" y="30258"/>
          <a:ext cx="581023" cy="494178"/>
        </a:xfrm>
        <a:prstGeom prst="rect">
          <a:avLst/>
        </a:prstGeom>
      </xdr:spPr>
    </xdr:pic>
    <xdr:clientData/>
  </xdr:twoCellAnchor>
  <xdr:twoCellAnchor editAs="oneCell">
    <xdr:from>
      <xdr:col>0</xdr:col>
      <xdr:colOff>19052</xdr:colOff>
      <xdr:row>19</xdr:row>
      <xdr:rowOff>30258</xdr:rowOff>
    </xdr:from>
    <xdr:to>
      <xdr:col>0</xdr:col>
      <xdr:colOff>635000</xdr:colOff>
      <xdr:row>21</xdr:row>
      <xdr:rowOff>0</xdr:rowOff>
    </xdr:to>
    <xdr:pic>
      <xdr:nvPicPr>
        <xdr:cNvPr id="6" name="Image 5" descr="Logo AAEM pull noir et polo noir.jpg"/>
        <xdr:cNvPicPr>
          <a:picLocks noChangeAspect="1"/>
        </xdr:cNvPicPr>
      </xdr:nvPicPr>
      <xdr:blipFill>
        <a:blip xmlns:r="http://schemas.openxmlformats.org/officeDocument/2006/relationships" r:embed="rId1" cstate="print"/>
        <a:stretch>
          <a:fillRect/>
        </a:stretch>
      </xdr:blipFill>
      <xdr:spPr>
        <a:xfrm>
          <a:off x="19052" y="3840258"/>
          <a:ext cx="615948" cy="502323"/>
        </a:xfrm>
        <a:prstGeom prst="rect">
          <a:avLst/>
        </a:prstGeom>
      </xdr:spPr>
    </xdr:pic>
    <xdr:clientData/>
  </xdr:twoCellAnchor>
  <xdr:twoCellAnchor editAs="oneCell">
    <xdr:from>
      <xdr:col>0</xdr:col>
      <xdr:colOff>19050</xdr:colOff>
      <xdr:row>38</xdr:row>
      <xdr:rowOff>30258</xdr:rowOff>
    </xdr:from>
    <xdr:to>
      <xdr:col>0</xdr:col>
      <xdr:colOff>609599</xdr:colOff>
      <xdr:row>40</xdr:row>
      <xdr:rowOff>0</xdr:rowOff>
    </xdr:to>
    <xdr:pic>
      <xdr:nvPicPr>
        <xdr:cNvPr id="7" name="Image 6" descr="Logo AAEM pull noir et polo noir.jpg"/>
        <xdr:cNvPicPr>
          <a:picLocks noChangeAspect="1"/>
        </xdr:cNvPicPr>
      </xdr:nvPicPr>
      <xdr:blipFill>
        <a:blip xmlns:r="http://schemas.openxmlformats.org/officeDocument/2006/relationships" r:embed="rId1" cstate="print"/>
        <a:stretch>
          <a:fillRect/>
        </a:stretch>
      </xdr:blipFill>
      <xdr:spPr>
        <a:xfrm>
          <a:off x="19050" y="7374033"/>
          <a:ext cx="590549" cy="503142"/>
        </a:xfrm>
        <a:prstGeom prst="rect">
          <a:avLst/>
        </a:prstGeom>
      </xdr:spPr>
    </xdr:pic>
    <xdr:clientData/>
  </xdr:twoCellAnchor>
  <xdr:twoCellAnchor editAs="oneCell">
    <xdr:from>
      <xdr:col>0</xdr:col>
      <xdr:colOff>19051</xdr:colOff>
      <xdr:row>56</xdr:row>
      <xdr:rowOff>30258</xdr:rowOff>
    </xdr:from>
    <xdr:to>
      <xdr:col>0</xdr:col>
      <xdr:colOff>600074</xdr:colOff>
      <xdr:row>57</xdr:row>
      <xdr:rowOff>257736</xdr:rowOff>
    </xdr:to>
    <xdr:pic>
      <xdr:nvPicPr>
        <xdr:cNvPr id="5" name="Image 4" descr="Logo AAEM pull noir et polo noir.jpg"/>
        <xdr:cNvPicPr>
          <a:picLocks noChangeAspect="1"/>
        </xdr:cNvPicPr>
      </xdr:nvPicPr>
      <xdr:blipFill>
        <a:blip xmlns:r="http://schemas.openxmlformats.org/officeDocument/2006/relationships" r:embed="rId1" cstate="print"/>
        <a:stretch>
          <a:fillRect/>
        </a:stretch>
      </xdr:blipFill>
      <xdr:spPr>
        <a:xfrm>
          <a:off x="19051" y="30258"/>
          <a:ext cx="581023" cy="493768"/>
        </a:xfrm>
        <a:prstGeom prst="rect">
          <a:avLst/>
        </a:prstGeom>
      </xdr:spPr>
    </xdr:pic>
    <xdr:clientData/>
  </xdr:twoCellAnchor>
  <xdr:twoCellAnchor editAs="oneCell">
    <xdr:from>
      <xdr:col>0</xdr:col>
      <xdr:colOff>19051</xdr:colOff>
      <xdr:row>75</xdr:row>
      <xdr:rowOff>30258</xdr:rowOff>
    </xdr:from>
    <xdr:to>
      <xdr:col>0</xdr:col>
      <xdr:colOff>600074</xdr:colOff>
      <xdr:row>76</xdr:row>
      <xdr:rowOff>257735</xdr:rowOff>
    </xdr:to>
    <xdr:pic>
      <xdr:nvPicPr>
        <xdr:cNvPr id="8" name="Image 7" descr="Logo AAEM pull noir et polo noir.jpg"/>
        <xdr:cNvPicPr>
          <a:picLocks noChangeAspect="1"/>
        </xdr:cNvPicPr>
      </xdr:nvPicPr>
      <xdr:blipFill>
        <a:blip xmlns:r="http://schemas.openxmlformats.org/officeDocument/2006/relationships" r:embed="rId1" cstate="print"/>
        <a:stretch>
          <a:fillRect/>
        </a:stretch>
      </xdr:blipFill>
      <xdr:spPr>
        <a:xfrm>
          <a:off x="19051" y="30258"/>
          <a:ext cx="581023" cy="493768"/>
        </a:xfrm>
        <a:prstGeom prst="rect">
          <a:avLst/>
        </a:prstGeom>
      </xdr:spPr>
    </xdr:pic>
    <xdr:clientData/>
  </xdr:twoCellAnchor>
  <xdr:twoCellAnchor editAs="oneCell">
    <xdr:from>
      <xdr:col>0</xdr:col>
      <xdr:colOff>19051</xdr:colOff>
      <xdr:row>94</xdr:row>
      <xdr:rowOff>30258</xdr:rowOff>
    </xdr:from>
    <xdr:to>
      <xdr:col>0</xdr:col>
      <xdr:colOff>600074</xdr:colOff>
      <xdr:row>95</xdr:row>
      <xdr:rowOff>257736</xdr:rowOff>
    </xdr:to>
    <xdr:pic>
      <xdr:nvPicPr>
        <xdr:cNvPr id="9" name="Image 8" descr="Logo AAEM pull noir et polo noir.jpg"/>
        <xdr:cNvPicPr>
          <a:picLocks noChangeAspect="1"/>
        </xdr:cNvPicPr>
      </xdr:nvPicPr>
      <xdr:blipFill>
        <a:blip xmlns:r="http://schemas.openxmlformats.org/officeDocument/2006/relationships" r:embed="rId1" cstate="print"/>
        <a:stretch>
          <a:fillRect/>
        </a:stretch>
      </xdr:blipFill>
      <xdr:spPr>
        <a:xfrm>
          <a:off x="19051" y="30258"/>
          <a:ext cx="581023" cy="493768"/>
        </a:xfrm>
        <a:prstGeom prst="rect">
          <a:avLst/>
        </a:prstGeom>
      </xdr:spPr>
    </xdr:pic>
    <xdr:clientData/>
  </xdr:twoCellAnchor>
  <xdr:twoCellAnchor editAs="oneCell">
    <xdr:from>
      <xdr:col>0</xdr:col>
      <xdr:colOff>19051</xdr:colOff>
      <xdr:row>112</xdr:row>
      <xdr:rowOff>30258</xdr:rowOff>
    </xdr:from>
    <xdr:to>
      <xdr:col>0</xdr:col>
      <xdr:colOff>600074</xdr:colOff>
      <xdr:row>113</xdr:row>
      <xdr:rowOff>257736</xdr:rowOff>
    </xdr:to>
    <xdr:pic>
      <xdr:nvPicPr>
        <xdr:cNvPr id="10" name="Image 9" descr="Logo AAEM pull noir et polo noir.jpg"/>
        <xdr:cNvPicPr>
          <a:picLocks noChangeAspect="1"/>
        </xdr:cNvPicPr>
      </xdr:nvPicPr>
      <xdr:blipFill>
        <a:blip xmlns:r="http://schemas.openxmlformats.org/officeDocument/2006/relationships" r:embed="rId1" cstate="print"/>
        <a:stretch>
          <a:fillRect/>
        </a:stretch>
      </xdr:blipFill>
      <xdr:spPr>
        <a:xfrm>
          <a:off x="19051" y="10567289"/>
          <a:ext cx="581023" cy="485447"/>
        </a:xfrm>
        <a:prstGeom prst="rect">
          <a:avLst/>
        </a:prstGeom>
      </xdr:spPr>
    </xdr:pic>
    <xdr:clientData/>
  </xdr:twoCellAnchor>
  <xdr:twoCellAnchor editAs="oneCell">
    <xdr:from>
      <xdr:col>0</xdr:col>
      <xdr:colOff>19051</xdr:colOff>
      <xdr:row>131</xdr:row>
      <xdr:rowOff>30258</xdr:rowOff>
    </xdr:from>
    <xdr:to>
      <xdr:col>0</xdr:col>
      <xdr:colOff>600074</xdr:colOff>
      <xdr:row>132</xdr:row>
      <xdr:rowOff>257735</xdr:rowOff>
    </xdr:to>
    <xdr:pic>
      <xdr:nvPicPr>
        <xdr:cNvPr id="11" name="Image 10" descr="Logo AAEM pull noir et polo noir.jpg"/>
        <xdr:cNvPicPr>
          <a:picLocks noChangeAspect="1"/>
        </xdr:cNvPicPr>
      </xdr:nvPicPr>
      <xdr:blipFill>
        <a:blip xmlns:r="http://schemas.openxmlformats.org/officeDocument/2006/relationships" r:embed="rId1" cstate="print"/>
        <a:stretch>
          <a:fillRect/>
        </a:stretch>
      </xdr:blipFill>
      <xdr:spPr>
        <a:xfrm>
          <a:off x="19051" y="14039946"/>
          <a:ext cx="581023" cy="485445"/>
        </a:xfrm>
        <a:prstGeom prst="rect">
          <a:avLst/>
        </a:prstGeom>
      </xdr:spPr>
    </xdr:pic>
    <xdr:clientData/>
  </xdr:twoCellAnchor>
  <xdr:twoCellAnchor editAs="oneCell">
    <xdr:from>
      <xdr:col>0</xdr:col>
      <xdr:colOff>19051</xdr:colOff>
      <xdr:row>150</xdr:row>
      <xdr:rowOff>30258</xdr:rowOff>
    </xdr:from>
    <xdr:to>
      <xdr:col>0</xdr:col>
      <xdr:colOff>600074</xdr:colOff>
      <xdr:row>151</xdr:row>
      <xdr:rowOff>257736</xdr:rowOff>
    </xdr:to>
    <xdr:pic>
      <xdr:nvPicPr>
        <xdr:cNvPr id="12" name="Image 11" descr="Logo AAEM pull noir et polo noir.jpg"/>
        <xdr:cNvPicPr>
          <a:picLocks noChangeAspect="1"/>
        </xdr:cNvPicPr>
      </xdr:nvPicPr>
      <xdr:blipFill>
        <a:blip xmlns:r="http://schemas.openxmlformats.org/officeDocument/2006/relationships" r:embed="rId1" cstate="print"/>
        <a:stretch>
          <a:fillRect/>
        </a:stretch>
      </xdr:blipFill>
      <xdr:spPr>
        <a:xfrm>
          <a:off x="19051" y="17512602"/>
          <a:ext cx="581023" cy="485447"/>
        </a:xfrm>
        <a:prstGeom prst="rect">
          <a:avLst/>
        </a:prstGeom>
      </xdr:spPr>
    </xdr:pic>
    <xdr:clientData/>
  </xdr:twoCellAnchor>
  <xdr:twoCellAnchor editAs="oneCell">
    <xdr:from>
      <xdr:col>0</xdr:col>
      <xdr:colOff>19051</xdr:colOff>
      <xdr:row>168</xdr:row>
      <xdr:rowOff>30258</xdr:rowOff>
    </xdr:from>
    <xdr:to>
      <xdr:col>0</xdr:col>
      <xdr:colOff>600074</xdr:colOff>
      <xdr:row>169</xdr:row>
      <xdr:rowOff>257736</xdr:rowOff>
    </xdr:to>
    <xdr:pic>
      <xdr:nvPicPr>
        <xdr:cNvPr id="13" name="Image 12" descr="Logo AAEM pull noir et polo noir.jpg"/>
        <xdr:cNvPicPr>
          <a:picLocks noChangeAspect="1"/>
        </xdr:cNvPicPr>
      </xdr:nvPicPr>
      <xdr:blipFill>
        <a:blip xmlns:r="http://schemas.openxmlformats.org/officeDocument/2006/relationships" r:embed="rId1" cstate="print"/>
        <a:stretch>
          <a:fillRect/>
        </a:stretch>
      </xdr:blipFill>
      <xdr:spPr>
        <a:xfrm>
          <a:off x="19051" y="10567289"/>
          <a:ext cx="581023" cy="485447"/>
        </a:xfrm>
        <a:prstGeom prst="rect">
          <a:avLst/>
        </a:prstGeom>
      </xdr:spPr>
    </xdr:pic>
    <xdr:clientData/>
  </xdr:twoCellAnchor>
  <xdr:twoCellAnchor editAs="oneCell">
    <xdr:from>
      <xdr:col>0</xdr:col>
      <xdr:colOff>19051</xdr:colOff>
      <xdr:row>187</xdr:row>
      <xdr:rowOff>30258</xdr:rowOff>
    </xdr:from>
    <xdr:to>
      <xdr:col>0</xdr:col>
      <xdr:colOff>600074</xdr:colOff>
      <xdr:row>188</xdr:row>
      <xdr:rowOff>257735</xdr:rowOff>
    </xdr:to>
    <xdr:pic>
      <xdr:nvPicPr>
        <xdr:cNvPr id="14" name="Image 13" descr="Logo AAEM pull noir et polo noir.jpg"/>
        <xdr:cNvPicPr>
          <a:picLocks noChangeAspect="1"/>
        </xdr:cNvPicPr>
      </xdr:nvPicPr>
      <xdr:blipFill>
        <a:blip xmlns:r="http://schemas.openxmlformats.org/officeDocument/2006/relationships" r:embed="rId1" cstate="print"/>
        <a:stretch>
          <a:fillRect/>
        </a:stretch>
      </xdr:blipFill>
      <xdr:spPr>
        <a:xfrm>
          <a:off x="19051" y="14039946"/>
          <a:ext cx="581023" cy="485445"/>
        </a:xfrm>
        <a:prstGeom prst="rect">
          <a:avLst/>
        </a:prstGeom>
      </xdr:spPr>
    </xdr:pic>
    <xdr:clientData/>
  </xdr:twoCellAnchor>
  <xdr:twoCellAnchor editAs="oneCell">
    <xdr:from>
      <xdr:col>0</xdr:col>
      <xdr:colOff>19051</xdr:colOff>
      <xdr:row>206</xdr:row>
      <xdr:rowOff>30258</xdr:rowOff>
    </xdr:from>
    <xdr:to>
      <xdr:col>0</xdr:col>
      <xdr:colOff>600074</xdr:colOff>
      <xdr:row>207</xdr:row>
      <xdr:rowOff>257736</xdr:rowOff>
    </xdr:to>
    <xdr:pic>
      <xdr:nvPicPr>
        <xdr:cNvPr id="15" name="Image 14" descr="Logo AAEM pull noir et polo noir.jpg"/>
        <xdr:cNvPicPr>
          <a:picLocks noChangeAspect="1"/>
        </xdr:cNvPicPr>
      </xdr:nvPicPr>
      <xdr:blipFill>
        <a:blip xmlns:r="http://schemas.openxmlformats.org/officeDocument/2006/relationships" r:embed="rId1" cstate="print"/>
        <a:stretch>
          <a:fillRect/>
        </a:stretch>
      </xdr:blipFill>
      <xdr:spPr>
        <a:xfrm>
          <a:off x="19051" y="17512602"/>
          <a:ext cx="581023" cy="485447"/>
        </a:xfrm>
        <a:prstGeom prst="rect">
          <a:avLst/>
        </a:prstGeom>
      </xdr:spPr>
    </xdr:pic>
    <xdr:clientData/>
  </xdr:twoCellAnchor>
  <xdr:twoCellAnchor editAs="oneCell">
    <xdr:from>
      <xdr:col>0</xdr:col>
      <xdr:colOff>19051</xdr:colOff>
      <xdr:row>224</xdr:row>
      <xdr:rowOff>30258</xdr:rowOff>
    </xdr:from>
    <xdr:to>
      <xdr:col>0</xdr:col>
      <xdr:colOff>600074</xdr:colOff>
      <xdr:row>225</xdr:row>
      <xdr:rowOff>257736</xdr:rowOff>
    </xdr:to>
    <xdr:pic>
      <xdr:nvPicPr>
        <xdr:cNvPr id="16" name="Image 15" descr="Logo AAEM pull noir et polo noir.jpg"/>
        <xdr:cNvPicPr>
          <a:picLocks noChangeAspect="1"/>
        </xdr:cNvPicPr>
      </xdr:nvPicPr>
      <xdr:blipFill>
        <a:blip xmlns:r="http://schemas.openxmlformats.org/officeDocument/2006/relationships" r:embed="rId1" cstate="print"/>
        <a:stretch>
          <a:fillRect/>
        </a:stretch>
      </xdr:blipFill>
      <xdr:spPr>
        <a:xfrm>
          <a:off x="19051" y="10567289"/>
          <a:ext cx="581023" cy="485447"/>
        </a:xfrm>
        <a:prstGeom prst="rect">
          <a:avLst/>
        </a:prstGeom>
      </xdr:spPr>
    </xdr:pic>
    <xdr:clientData/>
  </xdr:twoCellAnchor>
  <xdr:twoCellAnchor editAs="oneCell">
    <xdr:from>
      <xdr:col>0</xdr:col>
      <xdr:colOff>19051</xdr:colOff>
      <xdr:row>243</xdr:row>
      <xdr:rowOff>30258</xdr:rowOff>
    </xdr:from>
    <xdr:to>
      <xdr:col>0</xdr:col>
      <xdr:colOff>600074</xdr:colOff>
      <xdr:row>244</xdr:row>
      <xdr:rowOff>257735</xdr:rowOff>
    </xdr:to>
    <xdr:pic>
      <xdr:nvPicPr>
        <xdr:cNvPr id="17" name="Image 16" descr="Logo AAEM pull noir et polo noir.jpg"/>
        <xdr:cNvPicPr>
          <a:picLocks noChangeAspect="1"/>
        </xdr:cNvPicPr>
      </xdr:nvPicPr>
      <xdr:blipFill>
        <a:blip xmlns:r="http://schemas.openxmlformats.org/officeDocument/2006/relationships" r:embed="rId1" cstate="print"/>
        <a:stretch>
          <a:fillRect/>
        </a:stretch>
      </xdr:blipFill>
      <xdr:spPr>
        <a:xfrm>
          <a:off x="19051" y="14039946"/>
          <a:ext cx="581023" cy="485445"/>
        </a:xfrm>
        <a:prstGeom prst="rect">
          <a:avLst/>
        </a:prstGeom>
      </xdr:spPr>
    </xdr:pic>
    <xdr:clientData/>
  </xdr:twoCellAnchor>
  <xdr:twoCellAnchor editAs="oneCell">
    <xdr:from>
      <xdr:col>0</xdr:col>
      <xdr:colOff>19051</xdr:colOff>
      <xdr:row>262</xdr:row>
      <xdr:rowOff>30258</xdr:rowOff>
    </xdr:from>
    <xdr:to>
      <xdr:col>0</xdr:col>
      <xdr:colOff>600074</xdr:colOff>
      <xdr:row>263</xdr:row>
      <xdr:rowOff>257736</xdr:rowOff>
    </xdr:to>
    <xdr:pic>
      <xdr:nvPicPr>
        <xdr:cNvPr id="18" name="Image 17" descr="Logo AAEM pull noir et polo noir.jpg"/>
        <xdr:cNvPicPr>
          <a:picLocks noChangeAspect="1"/>
        </xdr:cNvPicPr>
      </xdr:nvPicPr>
      <xdr:blipFill>
        <a:blip xmlns:r="http://schemas.openxmlformats.org/officeDocument/2006/relationships" r:embed="rId1" cstate="print"/>
        <a:stretch>
          <a:fillRect/>
        </a:stretch>
      </xdr:blipFill>
      <xdr:spPr>
        <a:xfrm>
          <a:off x="19051" y="17512602"/>
          <a:ext cx="581023" cy="485447"/>
        </a:xfrm>
        <a:prstGeom prst="rect">
          <a:avLst/>
        </a:prstGeom>
      </xdr:spPr>
    </xdr:pic>
    <xdr:clientData/>
  </xdr:twoCellAnchor>
  <xdr:twoCellAnchor editAs="oneCell">
    <xdr:from>
      <xdr:col>0</xdr:col>
      <xdr:colOff>19051</xdr:colOff>
      <xdr:row>280</xdr:row>
      <xdr:rowOff>30258</xdr:rowOff>
    </xdr:from>
    <xdr:to>
      <xdr:col>0</xdr:col>
      <xdr:colOff>600074</xdr:colOff>
      <xdr:row>281</xdr:row>
      <xdr:rowOff>257736</xdr:rowOff>
    </xdr:to>
    <xdr:pic>
      <xdr:nvPicPr>
        <xdr:cNvPr id="19" name="Image 18" descr="Logo AAEM pull noir et polo noir.jpg"/>
        <xdr:cNvPicPr>
          <a:picLocks noChangeAspect="1"/>
        </xdr:cNvPicPr>
      </xdr:nvPicPr>
      <xdr:blipFill>
        <a:blip xmlns:r="http://schemas.openxmlformats.org/officeDocument/2006/relationships" r:embed="rId1" cstate="print"/>
        <a:stretch>
          <a:fillRect/>
        </a:stretch>
      </xdr:blipFill>
      <xdr:spPr>
        <a:xfrm>
          <a:off x="19051" y="10567289"/>
          <a:ext cx="581023" cy="485447"/>
        </a:xfrm>
        <a:prstGeom prst="rect">
          <a:avLst/>
        </a:prstGeom>
      </xdr:spPr>
    </xdr:pic>
    <xdr:clientData/>
  </xdr:twoCellAnchor>
  <xdr:twoCellAnchor editAs="oneCell">
    <xdr:from>
      <xdr:col>0</xdr:col>
      <xdr:colOff>19051</xdr:colOff>
      <xdr:row>299</xdr:row>
      <xdr:rowOff>30258</xdr:rowOff>
    </xdr:from>
    <xdr:to>
      <xdr:col>0</xdr:col>
      <xdr:colOff>600074</xdr:colOff>
      <xdr:row>300</xdr:row>
      <xdr:rowOff>257735</xdr:rowOff>
    </xdr:to>
    <xdr:pic>
      <xdr:nvPicPr>
        <xdr:cNvPr id="20" name="Image 19" descr="Logo AAEM pull noir et polo noir.jpg"/>
        <xdr:cNvPicPr>
          <a:picLocks noChangeAspect="1"/>
        </xdr:cNvPicPr>
      </xdr:nvPicPr>
      <xdr:blipFill>
        <a:blip xmlns:r="http://schemas.openxmlformats.org/officeDocument/2006/relationships" r:embed="rId1" cstate="print"/>
        <a:stretch>
          <a:fillRect/>
        </a:stretch>
      </xdr:blipFill>
      <xdr:spPr>
        <a:xfrm>
          <a:off x="19051" y="14039946"/>
          <a:ext cx="581023" cy="485445"/>
        </a:xfrm>
        <a:prstGeom prst="rect">
          <a:avLst/>
        </a:prstGeom>
      </xdr:spPr>
    </xdr:pic>
    <xdr:clientData/>
  </xdr:twoCellAnchor>
  <xdr:twoCellAnchor editAs="oneCell">
    <xdr:from>
      <xdr:col>0</xdr:col>
      <xdr:colOff>19051</xdr:colOff>
      <xdr:row>318</xdr:row>
      <xdr:rowOff>30258</xdr:rowOff>
    </xdr:from>
    <xdr:to>
      <xdr:col>0</xdr:col>
      <xdr:colOff>600074</xdr:colOff>
      <xdr:row>319</xdr:row>
      <xdr:rowOff>257736</xdr:rowOff>
    </xdr:to>
    <xdr:pic>
      <xdr:nvPicPr>
        <xdr:cNvPr id="21" name="Image 20" descr="Logo AAEM pull noir et polo noir.jpg"/>
        <xdr:cNvPicPr>
          <a:picLocks noChangeAspect="1"/>
        </xdr:cNvPicPr>
      </xdr:nvPicPr>
      <xdr:blipFill>
        <a:blip xmlns:r="http://schemas.openxmlformats.org/officeDocument/2006/relationships" r:embed="rId1" cstate="print"/>
        <a:stretch>
          <a:fillRect/>
        </a:stretch>
      </xdr:blipFill>
      <xdr:spPr>
        <a:xfrm>
          <a:off x="19051" y="17512602"/>
          <a:ext cx="581023" cy="485447"/>
        </a:xfrm>
        <a:prstGeom prst="rect">
          <a:avLst/>
        </a:prstGeom>
      </xdr:spPr>
    </xdr:pic>
    <xdr:clientData/>
  </xdr:twoCellAnchor>
  <xdr:twoCellAnchor editAs="oneCell">
    <xdr:from>
      <xdr:col>0</xdr:col>
      <xdr:colOff>19051</xdr:colOff>
      <xdr:row>280</xdr:row>
      <xdr:rowOff>0</xdr:rowOff>
    </xdr:from>
    <xdr:to>
      <xdr:col>0</xdr:col>
      <xdr:colOff>600074</xdr:colOff>
      <xdr:row>281</xdr:row>
      <xdr:rowOff>227478</xdr:rowOff>
    </xdr:to>
    <xdr:pic>
      <xdr:nvPicPr>
        <xdr:cNvPr id="22" name="Image 21" descr="Logo AAEM pull noir et polo noir.jpg"/>
        <xdr:cNvPicPr>
          <a:picLocks noChangeAspect="1"/>
        </xdr:cNvPicPr>
      </xdr:nvPicPr>
      <xdr:blipFill>
        <a:blip xmlns:r="http://schemas.openxmlformats.org/officeDocument/2006/relationships" r:embed="rId1" cstate="print"/>
        <a:stretch>
          <a:fillRect/>
        </a:stretch>
      </xdr:blipFill>
      <xdr:spPr>
        <a:xfrm>
          <a:off x="19051" y="49750758"/>
          <a:ext cx="581023" cy="494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1</xdr:col>
      <xdr:colOff>19050</xdr:colOff>
      <xdr:row>4</xdr:row>
      <xdr:rowOff>9524</xdr:rowOff>
    </xdr:to>
    <xdr:pic>
      <xdr:nvPicPr>
        <xdr:cNvPr id="2" name="Image 1" descr="Logo AAEM pull noir et polo noir.jpg"/>
        <xdr:cNvPicPr>
          <a:picLocks noChangeAspect="1"/>
        </xdr:cNvPicPr>
      </xdr:nvPicPr>
      <xdr:blipFill>
        <a:blip xmlns:r="http://schemas.openxmlformats.org/officeDocument/2006/relationships" r:embed="rId1" cstate="print"/>
        <a:stretch>
          <a:fillRect/>
        </a:stretch>
      </xdr:blipFill>
      <xdr:spPr>
        <a:xfrm>
          <a:off x="9526" y="9525"/>
          <a:ext cx="771524"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1</xdr:col>
      <xdr:colOff>19050</xdr:colOff>
      <xdr:row>4</xdr:row>
      <xdr:rowOff>9524</xdr:rowOff>
    </xdr:to>
    <xdr:pic>
      <xdr:nvPicPr>
        <xdr:cNvPr id="3" name="Image 2" descr="Logo AAEM pull noir et polo noir.jpg"/>
        <xdr:cNvPicPr>
          <a:picLocks noChangeAspect="1"/>
        </xdr:cNvPicPr>
      </xdr:nvPicPr>
      <xdr:blipFill>
        <a:blip xmlns:r="http://schemas.openxmlformats.org/officeDocument/2006/relationships" r:embed="rId1" cstate="print"/>
        <a:stretch>
          <a:fillRect/>
        </a:stretch>
      </xdr:blipFill>
      <xdr:spPr>
        <a:xfrm>
          <a:off x="9526" y="9525"/>
          <a:ext cx="771524" cy="7715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3"/>
  <sheetViews>
    <sheetView workbookViewId="0">
      <selection activeCell="L13" sqref="L13"/>
    </sheetView>
  </sheetViews>
  <sheetFormatPr baseColWidth="10" defaultRowHeight="15" x14ac:dyDescent="0.25"/>
  <sheetData>
    <row r="3" spans="1:1" s="113" customFormat="1" ht="15.75" x14ac:dyDescent="0.25">
      <c r="A3" s="113" t="s">
        <v>44</v>
      </c>
    </row>
    <row r="4" spans="1:1" s="113" customFormat="1" ht="15.75" x14ac:dyDescent="0.25">
      <c r="A4" s="113" t="s">
        <v>46</v>
      </c>
    </row>
    <row r="5" spans="1:1" s="113" customFormat="1" ht="15.75" x14ac:dyDescent="0.25">
      <c r="A5" s="113" t="s">
        <v>48</v>
      </c>
    </row>
    <row r="6" spans="1:1" s="113" customFormat="1" ht="15.75" x14ac:dyDescent="0.25">
      <c r="A6" s="113" t="s">
        <v>45</v>
      </c>
    </row>
    <row r="7" spans="1:1" s="113" customFormat="1" ht="15.75" x14ac:dyDescent="0.25">
      <c r="A7" s="113" t="s">
        <v>52</v>
      </c>
    </row>
    <row r="8" spans="1:1" s="113" customFormat="1" ht="15.75" x14ac:dyDescent="0.25">
      <c r="A8" s="113" t="s">
        <v>58</v>
      </c>
    </row>
    <row r="9" spans="1:1" ht="15.75" x14ac:dyDescent="0.25">
      <c r="A9" s="113" t="s">
        <v>47</v>
      </c>
    </row>
    <row r="11" spans="1:1" ht="15.75" x14ac:dyDescent="0.25">
      <c r="A11" s="113" t="s">
        <v>50</v>
      </c>
    </row>
    <row r="12" spans="1:1" ht="15.75" x14ac:dyDescent="0.25">
      <c r="A12" s="115" t="s">
        <v>49</v>
      </c>
    </row>
    <row r="13" spans="1:1" ht="15.75" x14ac:dyDescent="0.25">
      <c r="A13" s="113" t="s">
        <v>51</v>
      </c>
    </row>
    <row r="18" spans="1:1" x14ac:dyDescent="0.25">
      <c r="A18" t="s">
        <v>53</v>
      </c>
    </row>
    <row r="19" spans="1:1" x14ac:dyDescent="0.25">
      <c r="A19" t="s">
        <v>56</v>
      </c>
    </row>
    <row r="20" spans="1:1" x14ac:dyDescent="0.25">
      <c r="A20" t="s">
        <v>55</v>
      </c>
    </row>
    <row r="21" spans="1:1" x14ac:dyDescent="0.25">
      <c r="A21" s="116" t="s">
        <v>57</v>
      </c>
    </row>
    <row r="22" spans="1:1" x14ac:dyDescent="0.25">
      <c r="A22" s="116" t="s">
        <v>59</v>
      </c>
    </row>
    <row r="23" spans="1:1" x14ac:dyDescent="0.25">
      <c r="A23" s="116" t="s">
        <v>54</v>
      </c>
    </row>
  </sheetData>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B24"/>
  <sheetViews>
    <sheetView topLeftCell="A7" workbookViewId="0">
      <selection activeCell="N13" sqref="N13"/>
    </sheetView>
  </sheetViews>
  <sheetFormatPr baseColWidth="10" defaultRowHeight="15" x14ac:dyDescent="0.25"/>
  <cols>
    <col min="2" max="2" width="3.7109375" customWidth="1"/>
    <col min="3" max="5" width="3.7109375" style="1" customWidth="1"/>
    <col min="6" max="10" width="3.7109375" customWidth="1"/>
    <col min="11" max="11" width="5.7109375" customWidth="1"/>
    <col min="12" max="20" width="3.7109375" customWidth="1"/>
    <col min="21" max="21" width="5.7109375" customWidth="1"/>
    <col min="22" max="22" width="5.7109375" style="25" customWidth="1"/>
    <col min="23" max="23" width="13.28515625" customWidth="1"/>
    <col min="26" max="26" width="17.140625" customWidth="1"/>
    <col min="28" max="28" width="11.42578125" style="54"/>
    <col min="29" max="29" width="11.7109375" customWidth="1"/>
  </cols>
  <sheetData>
    <row r="1" spans="1:28" x14ac:dyDescent="0.25">
      <c r="A1" s="110"/>
      <c r="W1" s="120" t="s">
        <v>62</v>
      </c>
      <c r="X1" s="120"/>
      <c r="Y1" s="120"/>
    </row>
    <row r="2" spans="1:28" x14ac:dyDescent="0.25">
      <c r="B2" s="27">
        <v>1</v>
      </c>
      <c r="C2" s="27">
        <v>2</v>
      </c>
      <c r="D2" s="27">
        <v>3</v>
      </c>
      <c r="E2" s="27">
        <v>4</v>
      </c>
      <c r="F2" s="27">
        <v>5</v>
      </c>
      <c r="G2" s="27">
        <v>6</v>
      </c>
      <c r="H2" s="27">
        <v>7</v>
      </c>
      <c r="I2" s="27">
        <v>8</v>
      </c>
      <c r="J2" s="27">
        <v>9</v>
      </c>
      <c r="K2" s="27" t="s">
        <v>5</v>
      </c>
      <c r="L2" s="27">
        <v>10</v>
      </c>
      <c r="M2" s="27">
        <v>11</v>
      </c>
      <c r="N2" s="27">
        <v>12</v>
      </c>
      <c r="O2" s="27">
        <v>13</v>
      </c>
      <c r="P2" s="27">
        <v>14</v>
      </c>
      <c r="Q2" s="27">
        <v>15</v>
      </c>
      <c r="R2" s="27">
        <v>16</v>
      </c>
      <c r="S2" s="27">
        <v>17</v>
      </c>
      <c r="T2" s="27">
        <v>18</v>
      </c>
      <c r="U2" s="26" t="s">
        <v>6</v>
      </c>
      <c r="V2" s="25" t="s">
        <v>7</v>
      </c>
      <c r="W2" s="120" t="s">
        <v>61</v>
      </c>
      <c r="X2" s="120"/>
      <c r="Y2" s="120"/>
      <c r="Z2" s="44">
        <v>41807</v>
      </c>
    </row>
    <row r="3" spans="1:28" x14ac:dyDescent="0.25">
      <c r="A3" s="26" t="s">
        <v>1</v>
      </c>
      <c r="B3" s="18">
        <v>4</v>
      </c>
      <c r="C3" s="18">
        <v>5</v>
      </c>
      <c r="D3" s="18">
        <v>3</v>
      </c>
      <c r="E3" s="18">
        <v>4</v>
      </c>
      <c r="F3" s="18">
        <v>4</v>
      </c>
      <c r="G3" s="18">
        <v>3</v>
      </c>
      <c r="H3" s="18">
        <v>5</v>
      </c>
      <c r="I3" s="18">
        <v>3</v>
      </c>
      <c r="J3" s="18">
        <v>5</v>
      </c>
      <c r="K3" s="60">
        <v>36</v>
      </c>
      <c r="L3" s="18">
        <v>4</v>
      </c>
      <c r="M3" s="18">
        <v>5</v>
      </c>
      <c r="N3" s="18">
        <v>4</v>
      </c>
      <c r="O3" s="18">
        <v>5</v>
      </c>
      <c r="P3" s="18">
        <v>3</v>
      </c>
      <c r="Q3" s="18">
        <v>4</v>
      </c>
      <c r="R3" s="18">
        <v>4</v>
      </c>
      <c r="S3" s="18">
        <v>3</v>
      </c>
      <c r="T3" s="18">
        <v>4</v>
      </c>
      <c r="U3" s="60">
        <v>36</v>
      </c>
      <c r="V3" s="60">
        <v>72</v>
      </c>
      <c r="W3" t="s">
        <v>13</v>
      </c>
      <c r="X3" s="18">
        <v>72</v>
      </c>
      <c r="Y3" s="121" t="s">
        <v>60</v>
      </c>
      <c r="Z3" s="121"/>
      <c r="AA3" s="121"/>
    </row>
    <row r="4" spans="1:28" x14ac:dyDescent="0.25">
      <c r="A4" s="26" t="s">
        <v>4</v>
      </c>
      <c r="B4" s="38">
        <v>333</v>
      </c>
      <c r="C4" s="39">
        <v>394</v>
      </c>
      <c r="D4" s="39">
        <v>149</v>
      </c>
      <c r="E4" s="39">
        <v>315</v>
      </c>
      <c r="F4" s="38">
        <v>307</v>
      </c>
      <c r="G4" s="38">
        <v>148</v>
      </c>
      <c r="H4" s="38">
        <v>447</v>
      </c>
      <c r="I4" s="38">
        <v>168</v>
      </c>
      <c r="J4" s="38">
        <v>441</v>
      </c>
      <c r="K4" s="61">
        <f>SUM(B4:J4)</f>
        <v>2702</v>
      </c>
      <c r="L4" s="38">
        <v>302</v>
      </c>
      <c r="M4" s="38">
        <v>410</v>
      </c>
      <c r="N4" s="38">
        <v>325</v>
      </c>
      <c r="O4" s="38">
        <v>422</v>
      </c>
      <c r="P4" s="38">
        <v>142</v>
      </c>
      <c r="Q4" s="38">
        <v>310</v>
      </c>
      <c r="R4" s="38">
        <v>354</v>
      </c>
      <c r="S4" s="38">
        <v>151</v>
      </c>
      <c r="T4" s="38">
        <v>367</v>
      </c>
      <c r="U4" s="61">
        <f>SUM(L4:T4)</f>
        <v>2783</v>
      </c>
      <c r="V4" s="61">
        <f>SUM(K4,U4)</f>
        <v>5485</v>
      </c>
      <c r="W4" t="s">
        <v>14</v>
      </c>
      <c r="X4" s="18">
        <v>128</v>
      </c>
      <c r="Y4" s="24" t="s">
        <v>17</v>
      </c>
      <c r="Z4" s="18">
        <v>69.8</v>
      </c>
    </row>
    <row r="5" spans="1:28" x14ac:dyDescent="0.25">
      <c r="A5" s="26" t="s">
        <v>4</v>
      </c>
      <c r="B5" s="38">
        <v>304</v>
      </c>
      <c r="C5" s="39">
        <v>326</v>
      </c>
      <c r="D5" s="39">
        <v>133</v>
      </c>
      <c r="E5" s="39">
        <v>266</v>
      </c>
      <c r="F5" s="38">
        <v>267</v>
      </c>
      <c r="G5" s="38">
        <v>99</v>
      </c>
      <c r="H5" s="38">
        <v>413</v>
      </c>
      <c r="I5" s="38">
        <v>129</v>
      </c>
      <c r="J5" s="38">
        <v>383</v>
      </c>
      <c r="K5" s="61">
        <f>SUM(B5:J5)</f>
        <v>2320</v>
      </c>
      <c r="L5" s="38">
        <v>253</v>
      </c>
      <c r="M5" s="38">
        <v>369</v>
      </c>
      <c r="N5" s="38">
        <v>257</v>
      </c>
      <c r="O5" s="38">
        <v>375</v>
      </c>
      <c r="P5" s="38">
        <v>99</v>
      </c>
      <c r="Q5" s="38">
        <v>260</v>
      </c>
      <c r="R5" s="38">
        <v>285</v>
      </c>
      <c r="S5" s="38">
        <v>101</v>
      </c>
      <c r="T5" s="38">
        <v>312</v>
      </c>
      <c r="U5" s="61">
        <f>SUM(L5:T5)</f>
        <v>2311</v>
      </c>
      <c r="V5" s="61">
        <f>SUM(K5,U5)</f>
        <v>4631</v>
      </c>
      <c r="W5" t="s">
        <v>15</v>
      </c>
      <c r="X5" s="18">
        <v>132</v>
      </c>
      <c r="Y5" s="24" t="s">
        <v>18</v>
      </c>
      <c r="Z5" s="18">
        <v>70.900000000000006</v>
      </c>
      <c r="AA5" s="1"/>
    </row>
    <row r="6" spans="1:28" s="27" customFormat="1" ht="15" customHeight="1" x14ac:dyDescent="0.2">
      <c r="A6" s="27" t="s">
        <v>16</v>
      </c>
      <c r="B6" s="39">
        <v>8</v>
      </c>
      <c r="C6" s="39">
        <v>12</v>
      </c>
      <c r="D6" s="39">
        <v>6</v>
      </c>
      <c r="E6" s="39">
        <v>14</v>
      </c>
      <c r="F6" s="39">
        <v>10</v>
      </c>
      <c r="G6" s="39">
        <v>18</v>
      </c>
      <c r="H6" s="39">
        <v>4</v>
      </c>
      <c r="I6" s="39">
        <v>16</v>
      </c>
      <c r="J6" s="39">
        <v>2</v>
      </c>
      <c r="K6" s="39"/>
      <c r="L6" s="39">
        <v>15</v>
      </c>
      <c r="M6" s="39">
        <v>9</v>
      </c>
      <c r="N6" s="39">
        <v>11</v>
      </c>
      <c r="O6" s="39">
        <v>3</v>
      </c>
      <c r="P6" s="39">
        <v>13</v>
      </c>
      <c r="Q6" s="39">
        <v>5</v>
      </c>
      <c r="R6" s="39">
        <v>7</v>
      </c>
      <c r="S6" s="39">
        <v>17</v>
      </c>
      <c r="T6" s="39">
        <v>1</v>
      </c>
      <c r="W6" s="104"/>
      <c r="X6" s="104"/>
      <c r="AB6" s="104"/>
    </row>
    <row r="7" spans="1:28" x14ac:dyDescent="0.25">
      <c r="B7" s="32"/>
      <c r="C7" s="32"/>
      <c r="E7"/>
      <c r="F7" s="1"/>
      <c r="G7" s="23"/>
      <c r="H7" s="1"/>
      <c r="J7" s="1"/>
      <c r="K7" s="23"/>
      <c r="L7" s="1"/>
      <c r="V7" s="25">
        <v>1</v>
      </c>
      <c r="W7" s="119" t="s">
        <v>25</v>
      </c>
      <c r="X7" s="119"/>
      <c r="Y7" s="60">
        <v>19.5</v>
      </c>
      <c r="Z7" s="60"/>
      <c r="AA7" s="67">
        <v>511140035</v>
      </c>
      <c r="AB7" s="54">
        <v>0</v>
      </c>
    </row>
    <row r="8" spans="1:28" x14ac:dyDescent="0.25">
      <c r="A8" s="109"/>
      <c r="B8" s="22"/>
      <c r="F8" s="35"/>
      <c r="G8" s="35"/>
      <c r="H8" s="35"/>
      <c r="I8" s="35"/>
      <c r="J8" s="35"/>
      <c r="L8" s="48"/>
      <c r="V8" s="25">
        <v>2</v>
      </c>
      <c r="W8" s="119" t="s">
        <v>26</v>
      </c>
      <c r="X8" s="119"/>
      <c r="Y8" s="60">
        <v>22.1</v>
      </c>
      <c r="Z8" s="60"/>
      <c r="AA8" s="67">
        <v>514656189</v>
      </c>
      <c r="AB8" s="54">
        <v>0</v>
      </c>
    </row>
    <row r="9" spans="1:28" x14ac:dyDescent="0.25">
      <c r="A9" s="37"/>
      <c r="B9" s="103"/>
      <c r="C9" s="36"/>
      <c r="D9" s="41"/>
      <c r="E9" s="36"/>
      <c r="F9" s="36"/>
      <c r="G9" s="36"/>
      <c r="H9" s="36"/>
      <c r="I9" s="36"/>
      <c r="J9" s="36"/>
      <c r="L9" s="48"/>
      <c r="V9" s="25">
        <v>3</v>
      </c>
      <c r="W9" s="119" t="s">
        <v>27</v>
      </c>
      <c r="X9" s="119"/>
      <c r="Y9" s="60">
        <v>15.7</v>
      </c>
      <c r="Z9" s="60"/>
      <c r="AA9" s="67">
        <v>535798102</v>
      </c>
      <c r="AB9" s="54">
        <v>0</v>
      </c>
    </row>
    <row r="10" spans="1:28" x14ac:dyDescent="0.25">
      <c r="A10" s="22"/>
      <c r="B10" s="103"/>
      <c r="V10" s="25">
        <v>4</v>
      </c>
      <c r="W10" s="119" t="s">
        <v>28</v>
      </c>
      <c r="X10" s="119"/>
      <c r="Y10" s="60">
        <v>22.1</v>
      </c>
      <c r="Z10" s="60"/>
      <c r="AA10" s="67">
        <v>537518160</v>
      </c>
      <c r="AB10" s="54">
        <v>0</v>
      </c>
    </row>
    <row r="11" spans="1:28" x14ac:dyDescent="0.25">
      <c r="A11" s="22"/>
      <c r="V11" s="25">
        <v>5</v>
      </c>
      <c r="W11" s="119" t="s">
        <v>29</v>
      </c>
      <c r="X11" s="119"/>
      <c r="Y11" s="60">
        <v>10.8</v>
      </c>
      <c r="Z11" s="60"/>
      <c r="AA11" s="67">
        <v>514830025</v>
      </c>
      <c r="AB11" s="54">
        <v>0</v>
      </c>
    </row>
    <row r="12" spans="1:28" ht="15" customHeight="1" x14ac:dyDescent="0.25">
      <c r="A12" s="22"/>
      <c r="B12" s="22"/>
      <c r="V12" s="25">
        <v>6</v>
      </c>
      <c r="W12" s="114" t="s">
        <v>30</v>
      </c>
      <c r="X12" s="114"/>
      <c r="Y12" s="60">
        <v>19.2</v>
      </c>
      <c r="Z12" s="60"/>
      <c r="AA12" s="67">
        <v>527539013</v>
      </c>
      <c r="AB12" s="54">
        <v>0</v>
      </c>
    </row>
    <row r="13" spans="1:28" x14ac:dyDescent="0.25">
      <c r="A13" s="22"/>
      <c r="B13" s="22"/>
      <c r="V13" s="25">
        <v>7</v>
      </c>
      <c r="W13" s="119" t="s">
        <v>31</v>
      </c>
      <c r="X13" s="119"/>
      <c r="Y13" s="60">
        <v>13.6</v>
      </c>
      <c r="Z13" s="60"/>
      <c r="AA13" s="67">
        <v>529134018</v>
      </c>
      <c r="AB13" s="54">
        <v>0</v>
      </c>
    </row>
    <row r="14" spans="1:28" x14ac:dyDescent="0.25">
      <c r="A14" s="22"/>
      <c r="B14" s="22"/>
      <c r="V14" s="25">
        <v>8</v>
      </c>
      <c r="W14" s="119" t="s">
        <v>32</v>
      </c>
      <c r="X14" s="119"/>
      <c r="Y14" s="60">
        <v>22.9</v>
      </c>
      <c r="Z14" s="60"/>
      <c r="AA14" s="67">
        <v>515970051</v>
      </c>
      <c r="AB14" s="54">
        <v>0</v>
      </c>
    </row>
    <row r="15" spans="1:28" x14ac:dyDescent="0.25">
      <c r="A15" s="22"/>
      <c r="B15" s="22"/>
      <c r="V15" s="25">
        <v>9</v>
      </c>
      <c r="W15" s="119" t="s">
        <v>33</v>
      </c>
      <c r="X15" s="119"/>
      <c r="Y15" s="60">
        <v>19.100000000000001</v>
      </c>
      <c r="Z15" s="60"/>
      <c r="AA15" s="67">
        <v>527540010</v>
      </c>
      <c r="AB15" s="54">
        <v>0</v>
      </c>
    </row>
    <row r="16" spans="1:28" x14ac:dyDescent="0.25">
      <c r="A16" s="22"/>
      <c r="B16" s="22"/>
      <c r="V16" s="25">
        <v>10</v>
      </c>
      <c r="W16" s="119" t="s">
        <v>34</v>
      </c>
      <c r="X16" s="119"/>
      <c r="Y16" s="60">
        <v>21.5</v>
      </c>
      <c r="Z16" s="60"/>
      <c r="AA16" s="67">
        <v>534304146</v>
      </c>
      <c r="AB16" s="54">
        <v>0</v>
      </c>
    </row>
    <row r="17" spans="1:28" x14ac:dyDescent="0.25">
      <c r="A17" s="22"/>
      <c r="B17" s="22"/>
      <c r="V17" s="25">
        <v>11</v>
      </c>
      <c r="W17" s="119" t="s">
        <v>35</v>
      </c>
      <c r="X17" s="119"/>
      <c r="Y17" s="60">
        <v>21.4</v>
      </c>
      <c r="Z17" s="60"/>
      <c r="AA17" s="67">
        <v>511558031</v>
      </c>
      <c r="AB17" s="54">
        <v>0</v>
      </c>
    </row>
    <row r="18" spans="1:28" x14ac:dyDescent="0.25">
      <c r="A18" s="22"/>
      <c r="B18" s="22"/>
      <c r="V18" s="25">
        <v>12</v>
      </c>
      <c r="W18" s="119" t="s">
        <v>36</v>
      </c>
      <c r="X18" s="119"/>
      <c r="Y18" s="60">
        <v>25</v>
      </c>
      <c r="Z18" s="60"/>
      <c r="AA18" s="67">
        <v>511557032</v>
      </c>
      <c r="AB18" s="54">
        <v>1</v>
      </c>
    </row>
    <row r="19" spans="1:28" x14ac:dyDescent="0.25">
      <c r="A19" s="22"/>
      <c r="B19" s="22"/>
      <c r="V19" s="25">
        <v>13</v>
      </c>
      <c r="W19" s="119" t="s">
        <v>37</v>
      </c>
      <c r="X19" s="119"/>
      <c r="Y19" s="60">
        <v>23.9</v>
      </c>
      <c r="Z19" s="60"/>
      <c r="AA19" s="67">
        <v>527531011</v>
      </c>
      <c r="AB19" s="54">
        <v>0</v>
      </c>
    </row>
    <row r="20" spans="1:28" x14ac:dyDescent="0.25">
      <c r="A20" s="22"/>
      <c r="B20" s="22"/>
      <c r="V20" s="25">
        <v>14</v>
      </c>
      <c r="W20" s="119" t="s">
        <v>38</v>
      </c>
      <c r="X20" s="119"/>
      <c r="Y20" s="60">
        <v>30.2</v>
      </c>
      <c r="Z20" s="60"/>
      <c r="AA20" s="67">
        <v>519233064</v>
      </c>
      <c r="AB20" s="54">
        <v>0</v>
      </c>
    </row>
    <row r="21" spans="1:28" x14ac:dyDescent="0.25">
      <c r="A21" s="22"/>
      <c r="B21" s="22"/>
      <c r="V21" s="25">
        <v>15</v>
      </c>
      <c r="W21" s="119" t="s">
        <v>39</v>
      </c>
      <c r="X21" s="119"/>
      <c r="Y21" s="60">
        <v>24.6</v>
      </c>
      <c r="Z21" s="60"/>
      <c r="AA21" s="67">
        <v>512193030</v>
      </c>
      <c r="AB21" s="54">
        <v>0</v>
      </c>
    </row>
    <row r="22" spans="1:28" x14ac:dyDescent="0.25">
      <c r="A22" s="22"/>
      <c r="B22" s="22"/>
      <c r="V22" s="25">
        <v>16</v>
      </c>
      <c r="W22" s="119" t="s">
        <v>40</v>
      </c>
      <c r="X22" s="119"/>
      <c r="Y22" s="60">
        <v>15.6</v>
      </c>
      <c r="Z22" s="60"/>
      <c r="AA22" s="67">
        <v>510515025</v>
      </c>
      <c r="AB22" s="54">
        <v>0</v>
      </c>
    </row>
    <row r="23" spans="1:28" x14ac:dyDescent="0.25">
      <c r="A23" s="22"/>
      <c r="B23" s="22"/>
      <c r="V23" s="25">
        <v>17</v>
      </c>
      <c r="W23" s="119" t="s">
        <v>41</v>
      </c>
      <c r="X23" s="119"/>
      <c r="Y23" s="60">
        <v>27.3</v>
      </c>
      <c r="Z23" s="60"/>
      <c r="AA23" s="67">
        <v>518941201</v>
      </c>
      <c r="AB23" s="54">
        <v>0</v>
      </c>
    </row>
    <row r="24" spans="1:28" x14ac:dyDescent="0.25">
      <c r="A24" s="22"/>
      <c r="B24" s="22"/>
      <c r="V24" s="25">
        <v>18</v>
      </c>
      <c r="W24" s="119" t="s">
        <v>42</v>
      </c>
      <c r="X24" s="119"/>
      <c r="Y24" s="60">
        <v>20.8</v>
      </c>
      <c r="Z24" s="60"/>
      <c r="AA24" s="67">
        <v>527536016</v>
      </c>
      <c r="AB24" s="54">
        <v>0</v>
      </c>
    </row>
  </sheetData>
  <mergeCells count="20">
    <mergeCell ref="W1:Y1"/>
    <mergeCell ref="W2:Y2"/>
    <mergeCell ref="W7:X7"/>
    <mergeCell ref="Y3:AA3"/>
    <mergeCell ref="W10:X10"/>
    <mergeCell ref="W8:X8"/>
    <mergeCell ref="W9:X9"/>
    <mergeCell ref="W11:X11"/>
    <mergeCell ref="W13:X13"/>
    <mergeCell ref="W14:X14"/>
    <mergeCell ref="W15:X15"/>
    <mergeCell ref="W16:X16"/>
    <mergeCell ref="W24:X24"/>
    <mergeCell ref="W22:X22"/>
    <mergeCell ref="W23:X23"/>
    <mergeCell ref="W17:X17"/>
    <mergeCell ref="W18:X18"/>
    <mergeCell ref="W19:X19"/>
    <mergeCell ref="W20:X20"/>
    <mergeCell ref="W21:X21"/>
  </mergeCells>
  <dataValidations count="2">
    <dataValidation type="list" allowBlank="1" showInputMessage="1" showErrorMessage="1" sqref="K10">
      <formula1>"NOMS"</formula1>
    </dataValidation>
    <dataValidation allowBlank="1" showInputMessage="1" showErrorMessage="1" promptTitle="noms" sqref="W7:X24"/>
  </dataValidations>
  <pageMargins left="0.25" right="0.25"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V336"/>
  <sheetViews>
    <sheetView tabSelected="1" showWhiteSpace="0" topLeftCell="A202" zoomScaleNormal="100" zoomScalePageLayoutView="89" workbookViewId="0">
      <selection activeCell="Z218" sqref="Z218"/>
    </sheetView>
  </sheetViews>
  <sheetFormatPr baseColWidth="10" defaultRowHeight="15" x14ac:dyDescent="0.25"/>
  <cols>
    <col min="1" max="1" width="11" customWidth="1"/>
    <col min="2" max="3" width="0.140625" style="54" hidden="1" customWidth="1"/>
    <col min="4" max="4" width="3.5703125" style="15" customWidth="1"/>
    <col min="5" max="8" width="3.5703125" style="54" customWidth="1"/>
    <col min="9" max="12" width="3.5703125" style="1" customWidth="1"/>
    <col min="13" max="13" width="1.7109375" style="1" customWidth="1"/>
    <col min="14" max="14" width="5.85546875" style="15" customWidth="1"/>
    <col min="15" max="15" width="1.7109375" style="1" customWidth="1"/>
    <col min="16" max="24" width="3.5703125" style="1" customWidth="1"/>
    <col min="25" max="25" width="6.5703125" style="15" customWidth="1"/>
    <col min="26" max="26" width="1.7109375" customWidth="1"/>
    <col min="27" max="27" width="6.5703125" style="42" customWidth="1"/>
    <col min="29" max="47" width="3.7109375" customWidth="1"/>
  </cols>
  <sheetData>
    <row r="1" spans="1:48" ht="21" x14ac:dyDescent="0.25">
      <c r="A1" s="131"/>
      <c r="B1" s="6"/>
      <c r="C1" s="6"/>
      <c r="D1" s="14"/>
      <c r="E1" s="6"/>
      <c r="F1" s="6"/>
      <c r="G1" s="6"/>
      <c r="H1" s="6"/>
      <c r="I1" s="135" t="str">
        <f>infos!$W$1</f>
        <v>GOLF DU CHÂTEAU D'AUGERVILLE</v>
      </c>
      <c r="J1" s="136"/>
      <c r="K1" s="136"/>
      <c r="L1" s="136"/>
      <c r="M1" s="136"/>
      <c r="N1" s="136"/>
      <c r="O1" s="136"/>
      <c r="P1" s="136"/>
      <c r="Q1" s="136"/>
      <c r="R1" s="136"/>
      <c r="S1" s="137"/>
      <c r="T1" s="10"/>
      <c r="U1" s="10"/>
      <c r="V1" s="122">
        <f>infos!$Z$2</f>
        <v>41807</v>
      </c>
      <c r="W1" s="123"/>
      <c r="X1" s="123"/>
      <c r="Y1" s="124"/>
      <c r="Z1" s="7"/>
      <c r="AA1" s="6"/>
      <c r="AB1" s="75"/>
      <c r="AC1" s="75"/>
      <c r="AD1" s="75"/>
      <c r="AE1" s="75"/>
      <c r="AF1" s="75"/>
      <c r="AG1" s="75"/>
      <c r="AH1" s="75"/>
      <c r="AI1" s="75"/>
      <c r="AJ1" s="75"/>
      <c r="AK1" s="75"/>
      <c r="AL1" s="75"/>
      <c r="AM1" s="75"/>
      <c r="AN1" s="75"/>
      <c r="AO1" s="75"/>
      <c r="AP1" s="75"/>
      <c r="AQ1" s="75"/>
      <c r="AR1" s="75"/>
      <c r="AS1" s="75"/>
      <c r="AT1" s="75"/>
      <c r="AU1" s="75"/>
      <c r="AV1" s="75"/>
    </row>
    <row r="2" spans="1:48" ht="21" x14ac:dyDescent="0.25">
      <c r="A2" s="131"/>
      <c r="B2" s="6"/>
      <c r="C2" s="6"/>
      <c r="D2" s="14"/>
      <c r="E2" s="6"/>
      <c r="F2" s="6"/>
      <c r="G2" s="6"/>
      <c r="I2" s="33"/>
      <c r="J2" s="34"/>
      <c r="K2" s="34"/>
      <c r="L2" s="34"/>
      <c r="M2" s="34"/>
      <c r="N2" s="102" t="str">
        <f>infos!$W$2</f>
        <v>STROKE-PLAY - 18 Trous</v>
      </c>
      <c r="O2" s="34"/>
      <c r="P2" s="34"/>
      <c r="Q2" s="34"/>
      <c r="R2" s="34"/>
      <c r="S2" s="34"/>
      <c r="U2" s="10"/>
      <c r="V2" s="6"/>
      <c r="W2" s="8" t="s">
        <v>8</v>
      </c>
      <c r="X2" s="43">
        <f>infos!$X$3</f>
        <v>72</v>
      </c>
      <c r="Y2" s="14"/>
      <c r="Z2" s="7"/>
      <c r="AA2" s="55" t="s">
        <v>43</v>
      </c>
      <c r="AB2" s="75"/>
      <c r="AC2" s="75"/>
      <c r="AD2" s="75"/>
      <c r="AE2" s="75"/>
      <c r="AF2" s="75"/>
      <c r="AG2" s="75"/>
      <c r="AH2" s="75"/>
      <c r="AI2" s="75"/>
      <c r="AJ2" s="75"/>
      <c r="AK2" s="75"/>
      <c r="AL2" s="75"/>
      <c r="AM2" s="75"/>
      <c r="AN2" s="75"/>
      <c r="AO2" s="75"/>
      <c r="AP2" s="75"/>
      <c r="AQ2" s="75"/>
      <c r="AR2" s="75"/>
      <c r="AS2" s="75"/>
      <c r="AT2" s="75"/>
      <c r="AU2" s="75"/>
      <c r="AV2" s="75"/>
    </row>
    <row r="3" spans="1:48" ht="5.85" customHeight="1" x14ac:dyDescent="0.25">
      <c r="AB3" s="75"/>
      <c r="AC3" s="75"/>
      <c r="AD3" s="75"/>
      <c r="AE3" s="75"/>
      <c r="AF3" s="75"/>
      <c r="AG3" s="75"/>
      <c r="AH3" s="75"/>
      <c r="AI3" s="75"/>
      <c r="AJ3" s="75"/>
      <c r="AK3" s="75"/>
      <c r="AL3" s="75"/>
      <c r="AM3" s="75"/>
      <c r="AN3" s="75"/>
      <c r="AO3" s="75"/>
      <c r="AP3" s="75"/>
      <c r="AQ3" s="75"/>
      <c r="AR3" s="75"/>
      <c r="AS3" s="75"/>
      <c r="AT3" s="75"/>
      <c r="AU3" s="75"/>
      <c r="AV3" s="75"/>
    </row>
    <row r="4" spans="1:48" x14ac:dyDescent="0.25">
      <c r="A4" s="138" t="str">
        <f>IF(infos!V7="",(""),IF(infos!V7=1,(infos!W7)))</f>
        <v>BEBING Jean</v>
      </c>
      <c r="B4" s="139"/>
      <c r="C4" s="139"/>
      <c r="D4" s="139"/>
      <c r="E4" s="139"/>
      <c r="F4" s="139"/>
      <c r="G4" s="139"/>
      <c r="H4" s="140"/>
      <c r="I4" s="2"/>
      <c r="J4" s="130" t="s">
        <v>11</v>
      </c>
      <c r="K4" s="130"/>
      <c r="L4" s="125">
        <f>IF(infos!V7=0,(""),IF(infos!V7=1,(infos!Y7)))</f>
        <v>19.5</v>
      </c>
      <c r="M4" s="126"/>
      <c r="N4" s="15" t="s">
        <v>10</v>
      </c>
      <c r="O4" s="132">
        <f>IF(AA4=(""),(""),IF(AA4=0,(infos!Z4),(infos!Z5)))</f>
        <v>69.8</v>
      </c>
      <c r="P4" s="133"/>
      <c r="R4" s="134" t="s">
        <v>9</v>
      </c>
      <c r="S4" s="130"/>
      <c r="T4" s="132">
        <f>IF(AA4=(""),(""),IF(AA4=0,(infos!X4),(infos!X5)))</f>
        <v>128</v>
      </c>
      <c r="U4" s="133"/>
      <c r="V4" s="130" t="s">
        <v>12</v>
      </c>
      <c r="W4" s="130"/>
      <c r="X4" s="130"/>
      <c r="Y4" s="66">
        <f>(IF(L4="",(""),ROUND((L4*T4/113)+(O4-X2),0)))</f>
        <v>20</v>
      </c>
      <c r="Z4" s="40"/>
      <c r="AA4" s="74">
        <f>IF(infos!V7=0,(""),IF(infos!V7=1,(infos!AB7)))</f>
        <v>0</v>
      </c>
      <c r="AB4" s="60"/>
      <c r="AC4" s="75"/>
      <c r="AD4" s="75"/>
      <c r="AE4" s="75"/>
      <c r="AF4" s="75"/>
      <c r="AG4" s="75"/>
      <c r="AH4" s="75"/>
      <c r="AI4" s="75"/>
      <c r="AJ4" s="75"/>
      <c r="AK4" s="75"/>
      <c r="AL4" s="75"/>
      <c r="AM4" s="75"/>
      <c r="AN4" s="75"/>
      <c r="AO4" s="75"/>
      <c r="AP4" s="75"/>
      <c r="AQ4" s="75"/>
      <c r="AR4" s="75"/>
      <c r="AS4" s="75"/>
      <c r="AT4" s="75"/>
      <c r="AU4" s="75"/>
      <c r="AV4" s="75"/>
    </row>
    <row r="5" spans="1:48" ht="5.25" customHeight="1" x14ac:dyDescent="0.25">
      <c r="AB5" s="75"/>
      <c r="AC5" s="75"/>
      <c r="AD5" s="75"/>
      <c r="AE5" s="75"/>
      <c r="AF5" s="75"/>
      <c r="AG5" s="75"/>
      <c r="AH5" s="75"/>
      <c r="AI5" s="75"/>
      <c r="AJ5" s="75"/>
      <c r="AK5" s="75"/>
      <c r="AL5" s="75"/>
      <c r="AM5" s="75"/>
      <c r="AN5" s="75"/>
      <c r="AO5" s="75"/>
      <c r="AP5" s="75"/>
      <c r="AQ5" s="75"/>
      <c r="AR5" s="75"/>
      <c r="AS5" s="75"/>
      <c r="AT5" s="75"/>
      <c r="AU5" s="75"/>
      <c r="AV5" s="75"/>
    </row>
    <row r="6" spans="1:48" s="29" customFormat="1" ht="19.5" customHeight="1" x14ac:dyDescent="0.25">
      <c r="A6" s="105"/>
      <c r="B6" s="105">
        <v>1</v>
      </c>
      <c r="C6" s="105"/>
      <c r="D6" s="64">
        <v>1</v>
      </c>
      <c r="E6" s="65">
        <v>2</v>
      </c>
      <c r="F6" s="65">
        <v>3</v>
      </c>
      <c r="G6" s="65">
        <v>4</v>
      </c>
      <c r="H6" s="65">
        <v>5</v>
      </c>
      <c r="I6" s="65">
        <v>6</v>
      </c>
      <c r="J6" s="65">
        <v>7</v>
      </c>
      <c r="K6" s="65">
        <v>8</v>
      </c>
      <c r="L6" s="65">
        <v>9</v>
      </c>
      <c r="M6" s="9"/>
      <c r="N6" s="16" t="s">
        <v>5</v>
      </c>
      <c r="O6" s="9"/>
      <c r="P6" s="65">
        <v>10</v>
      </c>
      <c r="Q6" s="65">
        <v>11</v>
      </c>
      <c r="R6" s="65">
        <v>12</v>
      </c>
      <c r="S6" s="65">
        <v>13</v>
      </c>
      <c r="T6" s="65">
        <v>14</v>
      </c>
      <c r="U6" s="65">
        <v>15</v>
      </c>
      <c r="V6" s="65">
        <v>16</v>
      </c>
      <c r="W6" s="65">
        <v>17</v>
      </c>
      <c r="X6" s="65">
        <v>18</v>
      </c>
      <c r="Y6" s="16" t="s">
        <v>6</v>
      </c>
      <c r="Z6" s="3"/>
      <c r="AA6" s="13" t="s">
        <v>7</v>
      </c>
      <c r="AB6" s="72" t="s">
        <v>0</v>
      </c>
      <c r="AC6" s="73">
        <v>1</v>
      </c>
      <c r="AD6" s="73">
        <v>2</v>
      </c>
      <c r="AE6" s="73">
        <v>3</v>
      </c>
      <c r="AF6" s="73">
        <v>4</v>
      </c>
      <c r="AG6" s="73">
        <v>5</v>
      </c>
      <c r="AH6" s="73">
        <v>6</v>
      </c>
      <c r="AI6" s="73">
        <v>7</v>
      </c>
      <c r="AJ6" s="73">
        <v>8</v>
      </c>
      <c r="AK6" s="73">
        <v>9</v>
      </c>
      <c r="AL6" s="73">
        <v>10</v>
      </c>
      <c r="AM6" s="73">
        <v>11</v>
      </c>
      <c r="AN6" s="73">
        <v>12</v>
      </c>
      <c r="AO6" s="73">
        <v>13</v>
      </c>
      <c r="AP6" s="73">
        <v>14</v>
      </c>
      <c r="AQ6" s="73">
        <v>15</v>
      </c>
      <c r="AR6" s="73">
        <v>16</v>
      </c>
      <c r="AS6" s="73">
        <v>17</v>
      </c>
      <c r="AT6" s="73">
        <v>18</v>
      </c>
      <c r="AU6" s="96"/>
      <c r="AV6" s="96"/>
    </row>
    <row r="7" spans="1:48" s="3" customFormat="1" ht="19.5" customHeight="1" x14ac:dyDescent="0.25">
      <c r="A7" s="11" t="s">
        <v>1</v>
      </c>
      <c r="B7" s="11"/>
      <c r="C7" s="11"/>
      <c r="D7" s="59">
        <f>infos!B3</f>
        <v>4</v>
      </c>
      <c r="E7" s="70">
        <f>infos!C3</f>
        <v>5</v>
      </c>
      <c r="F7" s="70">
        <f>infos!D3</f>
        <v>3</v>
      </c>
      <c r="G7" s="70">
        <f>infos!E3</f>
        <v>4</v>
      </c>
      <c r="H7" s="70">
        <f>infos!F3</f>
        <v>4</v>
      </c>
      <c r="I7" s="70">
        <f>infos!G3</f>
        <v>3</v>
      </c>
      <c r="J7" s="70">
        <f>infos!H3</f>
        <v>5</v>
      </c>
      <c r="K7" s="70">
        <f>infos!I3</f>
        <v>3</v>
      </c>
      <c r="L7" s="70">
        <f>infos!J3</f>
        <v>5</v>
      </c>
      <c r="M7" s="73"/>
      <c r="N7" s="59">
        <f>SUM(D7:L7)</f>
        <v>36</v>
      </c>
      <c r="O7" s="73"/>
      <c r="P7" s="70">
        <f>infos!L3</f>
        <v>4</v>
      </c>
      <c r="Q7" s="70">
        <f>infos!M3</f>
        <v>5</v>
      </c>
      <c r="R7" s="70">
        <f>infos!N3</f>
        <v>4</v>
      </c>
      <c r="S7" s="70">
        <f>infos!O3</f>
        <v>5</v>
      </c>
      <c r="T7" s="70">
        <f>infos!P3</f>
        <v>3</v>
      </c>
      <c r="U7" s="70">
        <f>infos!Q3</f>
        <v>4</v>
      </c>
      <c r="V7" s="70">
        <f>infos!R3</f>
        <v>4</v>
      </c>
      <c r="W7" s="70">
        <f>infos!S3</f>
        <v>3</v>
      </c>
      <c r="X7" s="70">
        <f>infos!T3</f>
        <v>4</v>
      </c>
      <c r="Y7" s="59">
        <f>SUM(P7:X7)</f>
        <v>36</v>
      </c>
      <c r="AA7" s="59">
        <f>SUM(N7,Y7)</f>
        <v>72</v>
      </c>
      <c r="AB7" s="71"/>
      <c r="AC7" s="73">
        <f>IF(GESTEP(Y4-1,0),1,0)</f>
        <v>1</v>
      </c>
      <c r="AD7" s="73">
        <f>IF(GESTEP(Y4-2,0),1,0)</f>
        <v>1</v>
      </c>
      <c r="AE7" s="73">
        <f>IF(GESTEP(Y4-3,0),1,0)</f>
        <v>1</v>
      </c>
      <c r="AF7" s="73">
        <f>IF(GESTEP(Y4-4,0),1,0)</f>
        <v>1</v>
      </c>
      <c r="AG7" s="73">
        <f>IF(GESTEP(Y4-5,0),1,0)</f>
        <v>1</v>
      </c>
      <c r="AH7" s="73">
        <f>IF(GESTEP(Y4-6,0),1,0)</f>
        <v>1</v>
      </c>
      <c r="AI7" s="73">
        <f>IF(GESTEP(Y4-7,0),1,0)</f>
        <v>1</v>
      </c>
      <c r="AJ7" s="73">
        <f>IF(GESTEP(Y4-8,0),1,0)</f>
        <v>1</v>
      </c>
      <c r="AK7" s="73">
        <f>IF(GESTEP(Y4-9,0),1,0)</f>
        <v>1</v>
      </c>
      <c r="AL7" s="73">
        <f>IF(GESTEP(Y4-10,0),1,0)</f>
        <v>1</v>
      </c>
      <c r="AM7" s="73">
        <f>IF(GESTEP(Y4-11,0),1,0)</f>
        <v>1</v>
      </c>
      <c r="AN7" s="73">
        <f>IF(GESTEP(Y4-12,0),1,0)</f>
        <v>1</v>
      </c>
      <c r="AO7" s="73">
        <f>IF(GESTEP(Y4-13,0),1,0)</f>
        <v>1</v>
      </c>
      <c r="AP7" s="73">
        <f>IF(GESTEP(Y4-14,0),1,0)</f>
        <v>1</v>
      </c>
      <c r="AQ7" s="73">
        <f>IF(GESTEP(Y4-15,0),1,0)</f>
        <v>1</v>
      </c>
      <c r="AR7" s="73">
        <f>IF(GESTEP(Y4-16,0),1,0)</f>
        <v>1</v>
      </c>
      <c r="AS7" s="73">
        <f>IF(GESTEP(Y4-17,0),1,0)</f>
        <v>1</v>
      </c>
      <c r="AT7" s="73">
        <f>IF(GESTEP(Y4-18,0),1,0)</f>
        <v>1</v>
      </c>
      <c r="AU7" s="71"/>
      <c r="AV7" s="71"/>
    </row>
    <row r="8" spans="1:48" s="3" customFormat="1" ht="20.100000000000001" customHeight="1" x14ac:dyDescent="0.25">
      <c r="A8" s="11" t="s">
        <v>4</v>
      </c>
      <c r="B8" s="11"/>
      <c r="C8" s="11"/>
      <c r="D8" s="70">
        <f>IF(AA4=0,(infos!B4),(infos!B5))</f>
        <v>333</v>
      </c>
      <c r="E8" s="70">
        <f>IF(AA4=0,(infos!C4),(infos!C5))</f>
        <v>394</v>
      </c>
      <c r="F8" s="70">
        <f>IF(AA4=0,(infos!D4),(infos!D5))</f>
        <v>149</v>
      </c>
      <c r="G8" s="70">
        <f>IF(AA4=0,(infos!E4),(infos!E5))</f>
        <v>315</v>
      </c>
      <c r="H8" s="70">
        <f>IF(AA4=0,(infos!F4),(infos!F5))</f>
        <v>307</v>
      </c>
      <c r="I8" s="70">
        <f>IF(AA4=0,(infos!G4),(infos!G5))</f>
        <v>148</v>
      </c>
      <c r="J8" s="70">
        <f>IF(AA4=0,(infos!H4),(infos!H5))</f>
        <v>447</v>
      </c>
      <c r="K8" s="70">
        <f>IF(AA4=0,(infos!I4),(infos!I5))</f>
        <v>168</v>
      </c>
      <c r="L8" s="70">
        <f>IF(AA4=0,(infos!J4),(infos!J5))</f>
        <v>441</v>
      </c>
      <c r="M8" s="71"/>
      <c r="N8" s="70">
        <f>SUM(D8:L8)</f>
        <v>2702</v>
      </c>
      <c r="O8" s="71"/>
      <c r="P8" s="70">
        <f>IF(AA4=0,(infos!L4),(infos!L5))</f>
        <v>302</v>
      </c>
      <c r="Q8" s="70">
        <f>IF(AA4=0,(infos!M4),(infos!M5))</f>
        <v>410</v>
      </c>
      <c r="R8" s="70">
        <f>IF(AA4=0,(infos!N4),(infos!N5))</f>
        <v>325</v>
      </c>
      <c r="S8" s="70">
        <f>IF(AA4=0,(infos!O4),(infos!O5))</f>
        <v>422</v>
      </c>
      <c r="T8" s="70">
        <f>IF(AA4=0,(infos!P4),(infos!P5))</f>
        <v>142</v>
      </c>
      <c r="U8" s="70">
        <f>IF(AA4=0,(infos!Q4),(infos!Q5))</f>
        <v>310</v>
      </c>
      <c r="V8" s="70">
        <f>IF(AA4=0,(infos!R4),(infos!R5))</f>
        <v>354</v>
      </c>
      <c r="W8" s="70">
        <f>IF(AA4=0,(infos!S4),(infos!S5))</f>
        <v>151</v>
      </c>
      <c r="X8" s="70">
        <f>IF(AA4=0,(infos!T4),(infos!T5))</f>
        <v>367</v>
      </c>
      <c r="Y8" s="13">
        <f>SUM(P8:X8)</f>
        <v>2783</v>
      </c>
      <c r="AA8" s="13">
        <f>SUM(N8,Y8)</f>
        <v>5485</v>
      </c>
      <c r="AB8" s="71"/>
      <c r="AC8" s="73">
        <f>IF(GESTEP(Y4-19,0),1,0)</f>
        <v>1</v>
      </c>
      <c r="AD8" s="73">
        <f>IF(GESTEP(Y4-20,0),1,0)</f>
        <v>1</v>
      </c>
      <c r="AE8" s="73">
        <f>IF(GESTEP(Y4-21,0),1,0)</f>
        <v>0</v>
      </c>
      <c r="AF8" s="73">
        <f>IF(GESTEP(Y4-22,0),1,0)</f>
        <v>0</v>
      </c>
      <c r="AG8" s="73">
        <f>IF(GESTEP(Y4-23,0),1,0)</f>
        <v>0</v>
      </c>
      <c r="AH8" s="73">
        <f>IF(GESTEP(Y4-24,0),1,0)</f>
        <v>0</v>
      </c>
      <c r="AI8" s="73">
        <f>IF(GESTEP(Y4-25,0),1,0)</f>
        <v>0</v>
      </c>
      <c r="AJ8" s="73">
        <f>IF(GESTEP(Y4-26,0),1,0)</f>
        <v>0</v>
      </c>
      <c r="AK8" s="73">
        <f>IF(GESTEP(Y4-27,0),1,0)</f>
        <v>0</v>
      </c>
      <c r="AL8" s="73">
        <f>IF(GESTEP(Y4-28,0),1,0)</f>
        <v>0</v>
      </c>
      <c r="AM8" s="73">
        <f>IF(GESTEP(Y4-29,0),1,0)</f>
        <v>0</v>
      </c>
      <c r="AN8" s="73">
        <f>IF(GESTEP(Y4-30,0),1,0)</f>
        <v>0</v>
      </c>
      <c r="AO8" s="73">
        <f>IF(GESTEP(Y4-31,0),1,0)</f>
        <v>0</v>
      </c>
      <c r="AP8" s="73">
        <f>IF(GESTEP(Y4-32,0),1,0)</f>
        <v>0</v>
      </c>
      <c r="AQ8" s="73">
        <f>IF(GESTEP(Y4-33,0),1,0)</f>
        <v>0</v>
      </c>
      <c r="AR8" s="73">
        <f>IF(GESTEP(Y4-34,0),1,0)</f>
        <v>0</v>
      </c>
      <c r="AS8" s="73">
        <f>IF(GESTEP(Y4-35,0),1,0)</f>
        <v>0</v>
      </c>
      <c r="AT8" s="73">
        <f>IF(GESTEP(Y4-36,0),1,0)</f>
        <v>0</v>
      </c>
      <c r="AU8" s="71"/>
      <c r="AV8" s="71"/>
    </row>
    <row r="9" spans="1:48" s="3" customFormat="1" ht="20.100000000000001" customHeight="1" x14ac:dyDescent="0.25">
      <c r="A9" s="11" t="s">
        <v>0</v>
      </c>
      <c r="B9" s="11"/>
      <c r="C9" s="11"/>
      <c r="D9" s="70">
        <f>infos!B6</f>
        <v>8</v>
      </c>
      <c r="E9" s="70">
        <f>infos!C6</f>
        <v>12</v>
      </c>
      <c r="F9" s="70">
        <f>infos!D6</f>
        <v>6</v>
      </c>
      <c r="G9" s="70">
        <f>infos!E6</f>
        <v>14</v>
      </c>
      <c r="H9" s="70">
        <f>infos!F6</f>
        <v>10</v>
      </c>
      <c r="I9" s="70">
        <f>infos!G6</f>
        <v>18</v>
      </c>
      <c r="J9" s="70">
        <f>infos!H6</f>
        <v>4</v>
      </c>
      <c r="K9" s="70">
        <f>infos!I6</f>
        <v>16</v>
      </c>
      <c r="L9" s="70">
        <f>infos!J6</f>
        <v>2</v>
      </c>
      <c r="M9" s="71"/>
      <c r="N9" s="59"/>
      <c r="O9" s="71"/>
      <c r="P9" s="70">
        <f>infos!L6</f>
        <v>15</v>
      </c>
      <c r="Q9" s="70">
        <f>infos!M6</f>
        <v>9</v>
      </c>
      <c r="R9" s="70">
        <f>infos!N6</f>
        <v>11</v>
      </c>
      <c r="S9" s="70">
        <f>infos!O6</f>
        <v>3</v>
      </c>
      <c r="T9" s="70">
        <f>infos!P6</f>
        <v>13</v>
      </c>
      <c r="U9" s="70">
        <f>infos!Q6</f>
        <v>5</v>
      </c>
      <c r="V9" s="70">
        <f>infos!R6</f>
        <v>7</v>
      </c>
      <c r="W9" s="70">
        <f>infos!S6</f>
        <v>17</v>
      </c>
      <c r="X9" s="70">
        <f>infos!T6</f>
        <v>1</v>
      </c>
      <c r="Y9" s="16"/>
      <c r="AA9" s="13"/>
      <c r="AB9" s="71"/>
      <c r="AC9" s="73">
        <f>IF(GESTEP(Y4-37,0),1,0)</f>
        <v>0</v>
      </c>
      <c r="AD9" s="73">
        <f>IF(GESTEP(Y4-378,0),1,0)</f>
        <v>0</v>
      </c>
      <c r="AE9" s="73">
        <f>IF(GESTEP(Y4-389,0),1,0)</f>
        <v>0</v>
      </c>
      <c r="AF9" s="73">
        <f>IF(GESTEP(Y4-40,0),1,0)</f>
        <v>0</v>
      </c>
      <c r="AG9" s="73">
        <f>IF(GESTEP(Y4-41,0),1,0)</f>
        <v>0</v>
      </c>
      <c r="AH9" s="73">
        <f>IF(GESTEP(Y4-42,0),1,0)</f>
        <v>0</v>
      </c>
      <c r="AI9" s="73">
        <f>IF(GESTEP(Y4-43,0),1,0)</f>
        <v>0</v>
      </c>
      <c r="AJ9" s="73">
        <f>IF(GESTEP(Y4-44,0),1,0)</f>
        <v>0</v>
      </c>
      <c r="AK9" s="73">
        <f>IF(GESTEP(Y4-45,0),1,0)</f>
        <v>0</v>
      </c>
      <c r="AL9" s="73">
        <f>IF(GESTEP(Y4-46,0),1,0)</f>
        <v>0</v>
      </c>
      <c r="AM9" s="73">
        <f>IF(GESTEP(Y4-47,0),1,0)</f>
        <v>0</v>
      </c>
      <c r="AN9" s="73">
        <f>IF(GESTEP(Y4-48,0),1,0)</f>
        <v>0</v>
      </c>
      <c r="AO9" s="73">
        <f>IF(GESTEP(Y4-49,0),1,0)</f>
        <v>0</v>
      </c>
      <c r="AP9" s="73">
        <f>IF(GESTEP(Y4-50,0),1,0)</f>
        <v>0</v>
      </c>
      <c r="AQ9" s="73">
        <f>IF(GESTEP(Y4-51,0),1,0)</f>
        <v>0</v>
      </c>
      <c r="AR9" s="73">
        <f>IF(GESTEP(Y4-52,0),1,0)</f>
        <v>0</v>
      </c>
      <c r="AS9" s="73">
        <f>IF(GESTEP(Y4-53,0),1,0)</f>
        <v>0</v>
      </c>
      <c r="AT9" s="73">
        <f>IF(GESTEP(Y4-54,0),1,0)</f>
        <v>0</v>
      </c>
      <c r="AU9" s="71"/>
      <c r="AV9" s="71"/>
    </row>
    <row r="10" spans="1:48" s="3" customFormat="1" ht="20.100000000000001" customHeight="1" x14ac:dyDescent="0.25">
      <c r="A10" s="11" t="s">
        <v>2</v>
      </c>
      <c r="B10" s="11"/>
      <c r="C10" s="11"/>
      <c r="D10" s="13">
        <f>IF(D9-AC6=0,(AC10),IF(D9-AD6=0,(AD10),IF(D9-AE6=0,(AE10),IF(D9-AF6=0,(AF10),IF(D9-AG6=0,(AG10),IF(D9-AH6=0,(AH10),IF(D9-AI6=0,(AI10),IF(D9-AJ6=0,(AJ10),IF(D9-AK6=0,(AK10),IF(D9-AL6=0,(AL10),IF(D9-AM6=0,(AM10),IF(D9-AN6=0,(AN10),IF(D9-AO6=0,(AO10),IF(D9-AP6=0,(AP10),IF(D9-AQ6=0,(AQ10),IF(D9-AR6=0,(AR10),IF(D9-AS6=0,(AS10),IF(D9-AT6=0,(AT10)))))))))))))))))))</f>
        <v>1</v>
      </c>
      <c r="E10" s="13">
        <f>IF(E9-AC6=0,(AC10),IF(E9-AD6=0,(AD10),IF(E9-AE6=0,(AE10),IF(E9-AF6=0,(AF10),IF(E9-AG6=0,(AG10),IF(E9-AH6=0,(AH10),IF(E9-AI6=0,(AI10),IF(E9-AJ6=0,(AJ10),IF(E9-AK6=0,(AK10),IF(E9-AL6=0,(AL10),IF(E9-AM6=0,(AM10),IF(E9-AN6=0,(AN10),IF(E9-AO6=0,(AO10),IF(E9-AP6=0,(AP10),IF(E9-AQ6=0,(AQ10),IF(E9-AR6=0,(AR10),IF(E9-AS6=0,(AS10),IF(E9-AT6=0,(AT10)))))))))))))))))))</f>
        <v>1</v>
      </c>
      <c r="F10" s="13">
        <f>IF(F9-AD6=0,(AD10),IF(F9-AE6=0,(AE10),IF(F9-AF6=0,(AF10),IF(F9-AG6=0,(AG10),IF(F9-AH6=0,(AH10),IF(F9-AI6=0,(AI10),IF(F9-AJ6=0,(AJ10),IF(F9-AK6=0,(AK10),IF(F9-AL6=0,(AL10),IF(F9-AM6=0,(AM10),IF(F9-AN6=0,(AN10),IF(F9-AO6=0,(AO10),IF(F9-AP6=0,(AP10),IF(F9-AQ6=0,(AQ10),IF(F9-AR6=0,(AR10),IF(F9-AS6=0,(AS10),IF(F9-AT6=0,(AT10),IF(F9-AU6=0,(AU10)))))))))))))))))))</f>
        <v>1</v>
      </c>
      <c r="G10" s="13">
        <f>IF(G9-AE6=0,(AE10),IF(G9-AF6=0,(AF10),IF(G9-AG6=0,(AG10),IF(G9-AH6=0,(AH10),IF(G9-AI6=0,(AI10),IF(G9-AJ6=0,(AJ10),IF(G9-AK6=0,(AK10),IF(G9-AL6=0,(AL10),IF(G9-AM6=0,(AM10),IF(G9-AN6=0,(AN10),IF(G9-AO6=0,(AO10),IF(G9-AP6=0,(AP10),IF(G9-AQ6=0,(AQ10),IF(G9-AR6=0,(AR10),IF(G9-AS6=0,(AS10),IF(G9-AT6=0,(AT10),IF(G9-AU6=0,(AU10),IF(G9-AV6=0,(AV10)))))))))))))))))))</f>
        <v>1</v>
      </c>
      <c r="H10" s="13">
        <f>IF(H9-AG6=0,(AG10),IF(H9-AH6=0,(AH10),IF(H9-AI6=0,(AI10),IF(H9-AJ6=0,(AJ10),IF(H9-AK6=0,(AK10),IF(H9-AL6=0,(AL10),IF(H9-AM6=0,(AM10),IF(H9-AN6=0,(AN10),IF(H9-AO6=0,(AO10),IF(H9-AP6=0,(AP10),IF(H9-AQ6=0,(AQ10),IF(H9-AR6=0,(AR10),IF(H9-AS6=0,(AS10),IF(H9-AT6=0,(AT10),IF(H9-AC6=0,(AC10),IF(H9-AD6=0,(AD10),IF(H9-AE6=0,(AE10),IF(H9-AF6=0,(AF10)))))))))))))))))))</f>
        <v>1</v>
      </c>
      <c r="I10" s="13">
        <f>IF(I9-AH6=0,(AH10),IF(I9-AI6=0,(AI10),IF(I9-AJ6=0,(AJ10),IF(I9-AK6=0,(AK10),IF(I9-AL6=0,(AL10),IF(I9-AM6=0,(AM10),IF(I9-AN6=0,(AN10),IF(I9-AO6=0,(AO10),IF(I9-AP6=0,(AP10),IF(I9-AQ6=0,(AQ10),IF(I9-AR6=0,(AR10),IF(I9-AS6=0,(AS10),IF(I9-AT6=0,(AT10),IF(I9-AC6=0,(AC10),IF(I9-AD6=0,(AD10),IF(I9-AE6=0,(AE10),IF(I9-AF6=0,(AF10),IF(I9-AG6=0,(AG10)))))))))))))))))))</f>
        <v>1</v>
      </c>
      <c r="J10" s="13">
        <f>IF(J9-AI6=0,(AI10),IF(J9-AJ6=0,(AJ10),IF(J9-AK6=0,(AK10),IF(J9-AL6=0,(AL10),IF(J9-AM6=0,(AM10),IF(J9-AN6=0,(AN10),IF(J9-AO6=0,(AO10),IF(J9-AP6=0,(AP10),IF(J9-AQ6=0,(AQ10),IF(J9-AR6=0,(AR10),IF(J9-AS6=0,(AS10),IF(J9-AT6=0,(AT10),IF(J9-AC6=0,(AC10),IF(J9-AD6=0,(AD10),IF(J9-AE6=0,(AE10),IF(J9-AF6=0,(AF10),IF(J9-AG6=0,(AG10),IF(J9-AH6=0,(AH10)))))))))))))))))))</f>
        <v>1</v>
      </c>
      <c r="K10" s="13">
        <f>IF(K9-AJ6=0,(AJ10),IF(K9-AK6=0,(AK10),IF(K9-AL6=0,(AL10),IF(K9-AM6=0,(AM10),IF(K9-AN6=0,(AN10),IF(K9-AO6=0,(AO10),IF(K9-AP6=0,(AP10),IF(K9-AQ6=0,(AQ10),IF(K9-AR6=0,(AR10),IF(K9-AS6=0,(AS10),IF(K9-AT6=0,(AT10),IF(K9-AC6=0,(AC10),IF(K9-AD6=0,(AD10),IF(K9-AE6=0,(AE10),IF(K9-AF6=0,(AF10),IF(K9-AG6=0,(AG10),IF(K9-AH6=0,(AH10),IF(K9-AI6=0,(AI10)))))))))))))))))))</f>
        <v>1</v>
      </c>
      <c r="L10" s="13">
        <f>IF(L9-AK6=0,(AK10),IF(L9-AL6=0,(AL10),IF(L9-AM6=0,(AM10),IF(L9-AN6=0,(AN10),IF(L9-AO6=0,(AO10),IF(L9-AP6=0,(AP10),IF(L9-AQ6=0,(AQ10),IF(L9-AR6=0,(AR10),IF(L9-AS6=0,(AS10),IF(L9-AT6=0,(AT10),IF(L9-AC6=0,(AC10),IF(L9-AD6=0,(AD10),IF(L9-AE6=0,(AE10),IF(L9-AF6=0,(AF10),IF(L9-AG6=0,(AG10),IF(L9-AH6=0,(AH10),IF(L9-AI6=0,(AI10),IF(L9-AJ6=0,(AJ10)))))))))))))))))))</f>
        <v>2</v>
      </c>
      <c r="N10" s="13">
        <f>IF(D10="",(""),SUM(D10:L10))</f>
        <v>10</v>
      </c>
      <c r="P10" s="13">
        <f>IF(P9-AO6=0,(AO10),IF(P9-AP6=0,(AP10),IF(P9-AQ6=0,(AQ10),IF(P9-AR6=0,(AR10),IF(P9-AS6=0,(AS10),IF(P9-AT6=0,(AT10),IF(P9-AC6=0,(AC10),IF(P9-AD6=0,(AD10),IF(P9-AE6=0,(AE10),IF(P9-AF6=0,(AF10),IF(P9-AG6=0,(AG10),IF(P9-AH6=0,(AH10),IF(P9-AI6=0,(AI10),IF(P9-AJ6=0,(AJ10),IF(P9-AK6=0,(AK10),IF(P9-AL6=0,(AL10),IF(P9-AM6=0,(AM10),IF(P9-AN6=0,(AN10)))))))))))))))))))</f>
        <v>1</v>
      </c>
      <c r="Q10" s="13">
        <f>IF(Q9-AP6=0,(AP10),IF(Q9-AQ6=0,(AQ10),IF(Q9-AR6=0,(AR10),IF(Q9-AS6=0,(AS10),IF(Q9-AT6=0,(AT10),IF(Q9-AC6=0,(AC10),IF(Q9-AD6=0,(AD10),IF(Q9-AE6=0,(AE10),IF(Q9-AF6=0,(AF10),IF(Q9-AG6=0,(AG10),IF(Q9-AH6=0,(AH10),IF(Q9-AI6=0,(AI10),IF(Q9-AJ6=0,(AJ10),IF(Q9-AK6=0,(AK10),IF(Q9-AL6=0,(AL10),IF(Q9-AM6=0,(AM10),IF(Q9-AN6=0,(AN10),IF(Q9-AO6=0,(AO10)))))))))))))))))))</f>
        <v>1</v>
      </c>
      <c r="R10" s="13">
        <f>IF(R9-AQ6=0,(AQ10),IF(R9-AR6=0,(AR10),IF(R9-AS6=0,(AS10),IF(R9-AT6=0,(AT10),IF(R9-AC6=0,(AC10),IF(R9-AD6=0,(AD10),IF(R9-AE6=0,(AE10),IF(R9-AF6=0,(AF10),IF(R9-AG6=0,(AG10),IF(R9-AH6=0,(AH10),IF(R9-AI6=0,(AI10),IF(R9-AJ6=0,(AJ10),IF(R9-AK6=0,(AK10),IF(R9-AL6=0,(AL10),IF(R9-AM6=0,(AM10),IF(R9-AN6=0,(AN10),IF(R9-AO6=0,(AO10),IF(R9-AP6=0,(AP10)))))))))))))))))))</f>
        <v>1</v>
      </c>
      <c r="S10" s="13">
        <f>IF(S9-AR6=0,(AR10),IF(S9-AS6=0,(AS10),IF(S9-AT6=0,(AT10),IF(S9-AC6=0,(AC10),IF(S9-AD6=0,(AD10),IF(S9-AE6=0,(AE10),IF(S9-AF6=0,(AF10),IF(S9-AG6=0,(AG10),IF(S9-AH6=0,(AH10),IF(S9-AI6=0,(AI10),IF(S9-AJ6=0,(AJ10),IF(S9-AK6=0,(AK10),IF(S9-AL6=0,(AL10),IF(S9-AM6=0,(AM10),IF(S9-AN6=0,(AN10),IF(S9-AO6=0,(AO10),IF(S9-AP6=0,(AP10),IF(S9-AQ6=0,(AQ10)))))))))))))))))))</f>
        <v>1</v>
      </c>
      <c r="T10" s="13">
        <f>IF(T9-AS6=0,(AS10),IF(T9-AT6=0,(AT10),IF(T9-AC6=0,(AC10),IF(T9-AD6=0,(AD10),IF(T9-AE6=0,(AE10),IF(T9-AF6=0,(AF10),IF(T9-AG6=0,(AG10),IF(T9-AH6=0,(AH10),IF(T9-AI6=0,(AI10),IF(T9-AJ6=0,(AJ10),IF(T9-AK6=0,(AK10),IF(T9-AL6=0,(AL10),IF(T9-AM6=0,(AM10),IF(T9-AN6=0,(AN10),IF(T9-AO6=0,(AO10),IF(T9-AP6=0,(AP10),IF(T9-AQ6=0,(AQ10),IF(T9-AR6=0,(AR10)))))))))))))))))))</f>
        <v>1</v>
      </c>
      <c r="U10" s="13">
        <f>IF(U9-AT6=0,(AT10),IF(U9-AC6=0,(AC10),IF(U9-AD6=0,(AD10),IF(U9-AE6=0,(AE10),IF(U9-AF6=0,(AF10),IF(U9-AG6=0,(AG10),IF(U9-AH6=0,(AH10),IF(U9-AI6=0,(AI10),IF(U9-AJ6=0,(AJ10),IF(U9-AK6=0,(AK10),IF(U9-AL6=0,(AL10),IF(U9-AM6=0,(AM10),IF(U9-AN6=0,(AN10),IF(U9-AO6=0,(AO10),IF(U9-AP6=0,(AP10),IF(U9-AQ6=0,(AQ10),IF(U9-AR6=0,(AR10),IF(U9-AS6=0,(AS10)))))))))))))))))))</f>
        <v>1</v>
      </c>
      <c r="V10" s="13">
        <f>IF(V9-AC6=0,(AC10),IF(V9-AD6=0,(AD10),IF(V9-AE6=0,(AE10),IF(V9-AF6=0,(AF10),IF(V9-AG6=0,(AG10),IF(V9-AH6=0,(AH10),IF(V9-AI6=0,(AI10),IF(V9-AJ6=0,(AJ10),IF(V9-AK6=0,(AK10),IF(V9-AL6=0,(AL10),IF(V9-AM6=0,(AM10),IF(V9-AN6=0,(AN10),IF(V9-AO6=0,(AO10),IF(V9-AP6=0,(AP10),IF(V9-AQ6=0,(AQ10),IF(V9-AR6=0,(AR10),IF(V9-AS6=0,(AS10),IF(V9-AT6=0,(AT10)))))))))))))))))))</f>
        <v>1</v>
      </c>
      <c r="W10" s="13">
        <f>IF(W9-AD6=0,(AD10),IF(W9-AE6=0,(AE10),IF(W9-AF6=0,(AF10),IF(W9-AG6=0,(AG10),IF(W9-AH6=0,(AH10),IF(W9-AI6=0,(AI10),IF(W9-AJ6=0,(AJ10),IF(W9-AK6=0,(AK10),IF(W9-AL6=0,(AL10),IF(W9-AM6=0,(AM10),IF(W9-AN6=0,(AN10),IF(W9-AO6=0,(AO10),IF(W9-AP6=0,(AP10),IF(W9-AQ6=0,(AQ10),IF(W9-AR6=0,(AR10),IF(W9-AS6=0,(AS10),IF(W9-AT6=0,(AT10),IF(W9-AC6=0,(AC10)))))))))))))))))))</f>
        <v>1</v>
      </c>
      <c r="X10" s="13">
        <f>IF(X9-AE6=0,(AE10),IF(X9-AF6=0,(AF10),IF(X9-AG6=0,(AG10),IF(X9-AH6=0,(AH10),IF(X9-AI6=0,(AI10),IF(X9-AJ6=0,(AJ10),IF(X9-AK6=0,(AK10),IF(X9-AL6=0,(AL10),IF(X9-AM6=0,(AM10),IF(X9-AN6=0,(AN10),IF(X9-AO6=0,(AO10),IF(X9-AP6=0,(AP10),IF(X9-AQ6=0,(AQ10),IF(X9-AR6=0,(AR10),IF(X9-AS6=0,(AS10),IF(X9-AT6=0,(AT10),IF(X9-AC6=0,(AC10),IF(X9-AD6=0,(AD10)))))))))))))))))))</f>
        <v>2</v>
      </c>
      <c r="Y10" s="16">
        <f>IF(L4="",(""),SUM(P10:X10))</f>
        <v>10</v>
      </c>
      <c r="AA10" s="13">
        <f>IF(D10="",(""),SUM(N10,Y10))</f>
        <v>20</v>
      </c>
      <c r="AB10" s="72" t="s">
        <v>2</v>
      </c>
      <c r="AC10" s="73">
        <f xml:space="preserve"> SUM(AC7,AC8,AC9)</f>
        <v>2</v>
      </c>
      <c r="AD10" s="73">
        <f t="shared" ref="AD10:AT10" si="0" xml:space="preserve"> SUM(AD7,AD8,AD9)</f>
        <v>2</v>
      </c>
      <c r="AE10" s="73">
        <f t="shared" si="0"/>
        <v>1</v>
      </c>
      <c r="AF10" s="73">
        <f t="shared" si="0"/>
        <v>1</v>
      </c>
      <c r="AG10" s="73">
        <f t="shared" si="0"/>
        <v>1</v>
      </c>
      <c r="AH10" s="73">
        <f t="shared" si="0"/>
        <v>1</v>
      </c>
      <c r="AI10" s="73">
        <f t="shared" si="0"/>
        <v>1</v>
      </c>
      <c r="AJ10" s="73">
        <f t="shared" si="0"/>
        <v>1</v>
      </c>
      <c r="AK10" s="73">
        <f t="shared" si="0"/>
        <v>1</v>
      </c>
      <c r="AL10" s="73">
        <f xml:space="preserve"> SUM(AL7,AL8,AL9)</f>
        <v>1</v>
      </c>
      <c r="AM10" s="73">
        <f t="shared" si="0"/>
        <v>1</v>
      </c>
      <c r="AN10" s="73">
        <f t="shared" si="0"/>
        <v>1</v>
      </c>
      <c r="AO10" s="73">
        <f t="shared" si="0"/>
        <v>1</v>
      </c>
      <c r="AP10" s="73">
        <f t="shared" si="0"/>
        <v>1</v>
      </c>
      <c r="AQ10" s="73">
        <f t="shared" si="0"/>
        <v>1</v>
      </c>
      <c r="AR10" s="73">
        <f t="shared" si="0"/>
        <v>1</v>
      </c>
      <c r="AS10" s="73">
        <f t="shared" si="0"/>
        <v>1</v>
      </c>
      <c r="AT10" s="73">
        <f t="shared" si="0"/>
        <v>1</v>
      </c>
      <c r="AU10" s="71">
        <f>SUM(AC10:AT10)</f>
        <v>20</v>
      </c>
      <c r="AV10" s="71"/>
    </row>
    <row r="11" spans="1:48" s="3" customFormat="1" ht="4.5" customHeight="1" x14ac:dyDescent="0.25">
      <c r="D11" s="17"/>
      <c r="E11" s="9"/>
      <c r="F11" s="9"/>
      <c r="G11" s="9"/>
      <c r="H11" s="9"/>
      <c r="I11" s="9"/>
      <c r="J11" s="9"/>
      <c r="K11" s="9"/>
      <c r="L11" s="9"/>
      <c r="N11" s="17"/>
      <c r="P11" s="9"/>
      <c r="Q11" s="9"/>
      <c r="R11" s="9"/>
      <c r="S11" s="9"/>
      <c r="T11" s="9"/>
      <c r="U11" s="9"/>
      <c r="V11" s="9"/>
      <c r="W11" s="9"/>
      <c r="X11" s="9"/>
      <c r="Y11" s="17"/>
      <c r="AA11" s="9"/>
      <c r="AB11" s="71"/>
      <c r="AC11" s="71"/>
      <c r="AD11" s="71"/>
      <c r="AE11" s="71"/>
      <c r="AF11" s="71"/>
      <c r="AG11" s="71"/>
      <c r="AH11" s="71"/>
      <c r="AI11" s="71"/>
      <c r="AJ11" s="71"/>
      <c r="AK11" s="71"/>
      <c r="AL11" s="71"/>
      <c r="AM11" s="71"/>
      <c r="AN11" s="71"/>
      <c r="AO11" s="71"/>
      <c r="AP11" s="71"/>
      <c r="AQ11" s="71"/>
      <c r="AR11" s="71"/>
      <c r="AS11" s="71"/>
      <c r="AT11" s="71"/>
      <c r="AU11" s="71"/>
      <c r="AV11" s="71"/>
    </row>
    <row r="12" spans="1:48" s="3" customFormat="1" ht="24.95" customHeight="1" x14ac:dyDescent="0.25">
      <c r="A12" s="11" t="s">
        <v>21</v>
      </c>
      <c r="B12" s="11"/>
      <c r="C12" s="11"/>
      <c r="D12" s="16">
        <v>5</v>
      </c>
      <c r="E12" s="13">
        <v>7</v>
      </c>
      <c r="F12" s="13">
        <v>6</v>
      </c>
      <c r="G12" s="13">
        <v>7</v>
      </c>
      <c r="H12" s="13">
        <v>6</v>
      </c>
      <c r="I12" s="13">
        <v>5</v>
      </c>
      <c r="J12" s="13">
        <v>8</v>
      </c>
      <c r="K12" s="13">
        <v>4</v>
      </c>
      <c r="L12" s="13">
        <v>6</v>
      </c>
      <c r="N12" s="16">
        <f>IF(D12="",(""),SUM(D12:M12))</f>
        <v>54</v>
      </c>
      <c r="P12" s="13">
        <v>6</v>
      </c>
      <c r="Q12" s="13">
        <v>6</v>
      </c>
      <c r="R12" s="13">
        <v>6</v>
      </c>
      <c r="S12" s="13">
        <v>6</v>
      </c>
      <c r="T12" s="13">
        <v>4</v>
      </c>
      <c r="U12" s="13">
        <v>7</v>
      </c>
      <c r="V12" s="13">
        <v>7</v>
      </c>
      <c r="W12" s="13">
        <v>5</v>
      </c>
      <c r="X12" s="13">
        <v>6</v>
      </c>
      <c r="Y12" s="16">
        <f>IF(P12="",(""),SUM(P12:X12))</f>
        <v>53</v>
      </c>
      <c r="AA12" s="13">
        <f>IF(N12="",(""),SUM(N12,Y12))</f>
        <v>107</v>
      </c>
      <c r="AB12" s="71"/>
      <c r="AC12" s="71"/>
      <c r="AD12" s="71"/>
      <c r="AE12" s="71"/>
      <c r="AF12" s="71"/>
      <c r="AG12" s="71"/>
      <c r="AH12" s="71"/>
      <c r="AI12" s="71"/>
      <c r="AJ12" s="71"/>
      <c r="AK12" s="71"/>
      <c r="AL12" s="71"/>
      <c r="AM12" s="71"/>
      <c r="AN12" s="71"/>
      <c r="AO12" s="71"/>
      <c r="AP12" s="71"/>
      <c r="AQ12" s="71"/>
      <c r="AR12" s="71"/>
      <c r="AS12" s="71"/>
      <c r="AT12" s="71"/>
      <c r="AU12" s="71"/>
      <c r="AV12" s="71"/>
    </row>
    <row r="13" spans="1:48" s="3" customFormat="1" ht="5.0999999999999996" customHeight="1" x14ac:dyDescent="0.25">
      <c r="D13" s="17"/>
      <c r="E13" s="9"/>
      <c r="F13" s="9"/>
      <c r="G13" s="9"/>
      <c r="H13" s="9"/>
      <c r="I13" s="9"/>
      <c r="J13" s="9"/>
      <c r="K13" s="9"/>
      <c r="L13" s="9"/>
      <c r="N13" s="17"/>
      <c r="P13" s="9"/>
      <c r="Q13" s="9"/>
      <c r="R13" s="9"/>
      <c r="S13" s="9"/>
      <c r="T13" s="9"/>
      <c r="U13" s="9"/>
      <c r="V13" s="9"/>
      <c r="W13" s="9"/>
      <c r="X13" s="9"/>
      <c r="Y13" s="17"/>
      <c r="AA13" s="9"/>
      <c r="AB13" s="71"/>
      <c r="AC13" s="71"/>
      <c r="AD13" s="71"/>
      <c r="AE13" s="71"/>
      <c r="AF13" s="71"/>
      <c r="AG13" s="71"/>
      <c r="AH13" s="71"/>
      <c r="AI13" s="71"/>
      <c r="AJ13" s="71"/>
      <c r="AK13" s="71"/>
      <c r="AL13" s="71"/>
      <c r="AM13" s="71"/>
      <c r="AN13" s="71"/>
      <c r="AO13" s="71"/>
      <c r="AP13" s="71"/>
      <c r="AQ13" s="71"/>
      <c r="AR13" s="71"/>
      <c r="AS13" s="71"/>
      <c r="AT13" s="71"/>
      <c r="AU13" s="71"/>
      <c r="AV13" s="71"/>
    </row>
    <row r="14" spans="1:48" s="3" customFormat="1" ht="24.95" customHeight="1" x14ac:dyDescent="0.25">
      <c r="A14" s="11" t="s">
        <v>22</v>
      </c>
      <c r="B14" s="11"/>
      <c r="C14" s="11"/>
      <c r="D14" s="13">
        <f>IF(D12=0,(""),IF(D7-D12+2&lt;=0,(0),IF(D7-D12+2=1,(1),IF(D7-D12+2=2,(2),IF(D7-D12+2=3,(3),IF(D7-D12+2=4,(4)))))))</f>
        <v>1</v>
      </c>
      <c r="E14" s="13">
        <f>IF(E12=0,(""),IF(E7-E12+2&lt;=0,(0),IF(E7-E12+2=1,(1),IF(E7-E12+2=2,(2),IF(E7-E12+2=3,(3),IF(E7-E12+2=4,(4)))))))</f>
        <v>0</v>
      </c>
      <c r="F14" s="13">
        <f t="shared" ref="F14:L14" si="1">IF(F12=0,(""),IF(F7-F12+2&lt;=0,(0),IF(F7-F12+2=1,(1),IF(F7-F12+2=2,(2),IF(F7-F12+2=3,(3),IF(F7-F12+2=4,(4)))))))</f>
        <v>0</v>
      </c>
      <c r="G14" s="13">
        <f t="shared" si="1"/>
        <v>0</v>
      </c>
      <c r="H14" s="13">
        <f t="shared" si="1"/>
        <v>0</v>
      </c>
      <c r="I14" s="13">
        <f t="shared" si="1"/>
        <v>0</v>
      </c>
      <c r="J14" s="13">
        <f t="shared" si="1"/>
        <v>0</v>
      </c>
      <c r="K14" s="13">
        <f t="shared" si="1"/>
        <v>1</v>
      </c>
      <c r="L14" s="13">
        <f t="shared" si="1"/>
        <v>1</v>
      </c>
      <c r="N14" s="16">
        <f>IF(D14="",(""),SUM(D14:L14))</f>
        <v>3</v>
      </c>
      <c r="P14" s="13">
        <f t="shared" ref="P14:X14" si="2">IF(P12=0,(""),IF(P7-P12+2&lt;=0,(0),IF(P7-P12+2=1,(1),IF(P7-P12+2=2,(2),IF(P7-P12+2=3,(3),IF(P7-P12+2=4,(4)))))))</f>
        <v>0</v>
      </c>
      <c r="Q14" s="13">
        <f t="shared" si="2"/>
        <v>1</v>
      </c>
      <c r="R14" s="13">
        <f t="shared" si="2"/>
        <v>0</v>
      </c>
      <c r="S14" s="13">
        <f t="shared" si="2"/>
        <v>1</v>
      </c>
      <c r="T14" s="13">
        <f t="shared" si="2"/>
        <v>1</v>
      </c>
      <c r="U14" s="13">
        <f t="shared" si="2"/>
        <v>0</v>
      </c>
      <c r="V14" s="13">
        <f t="shared" si="2"/>
        <v>0</v>
      </c>
      <c r="W14" s="13">
        <f t="shared" si="2"/>
        <v>0</v>
      </c>
      <c r="X14" s="13">
        <f t="shared" si="2"/>
        <v>0</v>
      </c>
      <c r="Y14" s="16">
        <f>IF(P14="",(""),SUM(P14:X14))</f>
        <v>3</v>
      </c>
      <c r="AA14" s="13">
        <f>IF(N14="",(""),SUM(N14,Y14))</f>
        <v>6</v>
      </c>
      <c r="AB14" s="106"/>
      <c r="AC14" s="71"/>
      <c r="AD14" s="71"/>
      <c r="AE14" s="71"/>
      <c r="AF14" s="71"/>
      <c r="AG14" s="71"/>
      <c r="AH14" s="71"/>
      <c r="AI14" s="71"/>
      <c r="AJ14" s="71"/>
      <c r="AK14" s="71"/>
      <c r="AL14" s="71"/>
      <c r="AM14" s="71"/>
      <c r="AN14" s="71"/>
      <c r="AO14" s="71"/>
      <c r="AP14" s="71"/>
      <c r="AQ14" s="71"/>
      <c r="AR14" s="71"/>
      <c r="AS14" s="71"/>
      <c r="AT14" s="71"/>
      <c r="AU14" s="71"/>
      <c r="AV14" s="71"/>
    </row>
    <row r="15" spans="1:48" s="3" customFormat="1" ht="5.0999999999999996" customHeight="1" x14ac:dyDescent="0.25">
      <c r="A15" s="31"/>
      <c r="B15" s="19"/>
      <c r="C15" s="19"/>
      <c r="D15" s="49"/>
      <c r="E15" s="21"/>
      <c r="F15" s="21"/>
      <c r="G15" s="21"/>
      <c r="H15" s="21"/>
      <c r="I15" s="21"/>
      <c r="J15" s="21"/>
      <c r="K15" s="21"/>
      <c r="L15" s="21"/>
      <c r="N15" s="49"/>
      <c r="P15" s="21"/>
      <c r="Q15" s="21"/>
      <c r="R15" s="21"/>
      <c r="S15" s="21"/>
      <c r="T15" s="21"/>
      <c r="U15" s="21"/>
      <c r="V15" s="21"/>
      <c r="W15" s="21"/>
      <c r="X15" s="21"/>
      <c r="Y15" s="49"/>
      <c r="AA15" s="50"/>
      <c r="AB15" s="71"/>
      <c r="AC15" s="71"/>
      <c r="AD15" s="71"/>
      <c r="AE15" s="71"/>
      <c r="AF15" s="71"/>
      <c r="AG15" s="71"/>
      <c r="AH15" s="71"/>
      <c r="AI15" s="71"/>
      <c r="AJ15" s="71"/>
      <c r="AK15" s="71"/>
      <c r="AL15" s="71"/>
      <c r="AM15" s="71"/>
      <c r="AN15" s="71"/>
      <c r="AO15" s="71"/>
      <c r="AP15" s="71"/>
      <c r="AQ15" s="71"/>
      <c r="AR15" s="71"/>
      <c r="AS15" s="71"/>
      <c r="AT15" s="71"/>
      <c r="AU15" s="71"/>
      <c r="AV15" s="71"/>
    </row>
    <row r="16" spans="1:48" s="3" customFormat="1" ht="24.95" customHeight="1" x14ac:dyDescent="0.25">
      <c r="A16" s="11" t="s">
        <v>23</v>
      </c>
      <c r="B16" s="11"/>
      <c r="C16" s="11"/>
      <c r="D16" s="13">
        <f>IF(D12=0,(""),IF(D7+D10-D12+2&lt;=0,(0),IF(D7+D10-D12+2=1,(1),IF(D7+D10-D12+2=2,(2),IF(D7+D10-D12+2=3,(3),IF(D7+D10-D12+2=4,(4),IF(D7+D10-D12+2=5,(5))))))))</f>
        <v>2</v>
      </c>
      <c r="E16" s="13">
        <f t="shared" ref="E16:L16" si="3">IF(E12=0,(""),IF(E7+E10-E12+2&lt;=0,(0),IF(E7+E10-E12+2=1,(1),IF(E7+E10-E12+2=2,(2),IF(E7+E10-E12+2=3,(3),IF(E7+E10-E12+2=4,(4),IF(E7+E10-E12+2=5,(5))))))))</f>
        <v>1</v>
      </c>
      <c r="F16" s="13">
        <f t="shared" si="3"/>
        <v>0</v>
      </c>
      <c r="G16" s="13">
        <f t="shared" si="3"/>
        <v>0</v>
      </c>
      <c r="H16" s="13">
        <f t="shared" si="3"/>
        <v>1</v>
      </c>
      <c r="I16" s="13">
        <f t="shared" si="3"/>
        <v>1</v>
      </c>
      <c r="J16" s="13">
        <f t="shared" si="3"/>
        <v>0</v>
      </c>
      <c r="K16" s="13">
        <f t="shared" si="3"/>
        <v>2</v>
      </c>
      <c r="L16" s="13">
        <f t="shared" si="3"/>
        <v>3</v>
      </c>
      <c r="N16" s="16">
        <f>IF(D16="",(""),SUM(D16:L16))</f>
        <v>10</v>
      </c>
      <c r="P16" s="13">
        <f t="shared" ref="P16:X16" si="4">IF(P12=0,(""),IF(P7+P10-P12+2&lt;=0,(0),IF(P7+P10-P12+2=1,(1),IF(P7+P10-P12+2=2,(2),IF(P7+P10-P12+2=3,(3),IF(P7+P10-P12+2=4,(4),IF(P7+P10-P12+2=5,(5))))))))</f>
        <v>1</v>
      </c>
      <c r="Q16" s="13">
        <f t="shared" si="4"/>
        <v>2</v>
      </c>
      <c r="R16" s="13">
        <f t="shared" si="4"/>
        <v>1</v>
      </c>
      <c r="S16" s="13">
        <f t="shared" si="4"/>
        <v>2</v>
      </c>
      <c r="T16" s="13">
        <f t="shared" si="4"/>
        <v>2</v>
      </c>
      <c r="U16" s="13">
        <f t="shared" si="4"/>
        <v>0</v>
      </c>
      <c r="V16" s="13">
        <f t="shared" si="4"/>
        <v>0</v>
      </c>
      <c r="W16" s="13">
        <f t="shared" si="4"/>
        <v>1</v>
      </c>
      <c r="X16" s="13">
        <f t="shared" si="4"/>
        <v>2</v>
      </c>
      <c r="Y16" s="16">
        <f>IF(P16="",(""),SUM(P16:X16))</f>
        <v>11</v>
      </c>
      <c r="AA16" s="13">
        <f>IF(N16="",(""),SUM(N16,Y16))</f>
        <v>21</v>
      </c>
      <c r="AB16" s="71"/>
      <c r="AC16" s="71"/>
      <c r="AD16" s="71"/>
      <c r="AE16" s="71"/>
      <c r="AF16" s="71"/>
      <c r="AG16" s="71"/>
      <c r="AH16" s="71"/>
      <c r="AI16" s="71"/>
      <c r="AJ16" s="71"/>
      <c r="AK16" s="71"/>
      <c r="AL16" s="71"/>
      <c r="AM16" s="71"/>
      <c r="AN16" s="71"/>
      <c r="AO16" s="71"/>
      <c r="AP16" s="71"/>
      <c r="AQ16" s="71"/>
      <c r="AR16" s="71"/>
      <c r="AS16" s="71"/>
      <c r="AT16" s="71"/>
      <c r="AU16" s="71"/>
      <c r="AV16" s="71"/>
    </row>
    <row r="17" spans="1:48" s="3" customFormat="1" ht="5.0999999999999996" customHeight="1" x14ac:dyDescent="0.25">
      <c r="A17" s="19"/>
      <c r="D17" s="20"/>
      <c r="E17" s="19"/>
      <c r="F17" s="19"/>
      <c r="G17" s="19"/>
      <c r="H17" s="19"/>
      <c r="I17" s="19"/>
      <c r="J17" s="19"/>
      <c r="K17" s="19"/>
      <c r="L17" s="19"/>
      <c r="M17" s="19"/>
      <c r="N17" s="20"/>
      <c r="O17" s="19"/>
      <c r="P17" s="19"/>
      <c r="Q17" s="19"/>
      <c r="R17" s="19"/>
      <c r="S17" s="19"/>
      <c r="T17" s="19"/>
      <c r="U17" s="19"/>
      <c r="V17" s="19"/>
      <c r="W17" s="19"/>
      <c r="X17" s="21"/>
      <c r="Y17" s="20"/>
      <c r="Z17" s="19"/>
      <c r="AA17" s="21"/>
      <c r="AB17" s="71"/>
      <c r="AC17" s="71"/>
      <c r="AD17" s="71"/>
      <c r="AE17" s="71"/>
      <c r="AF17" s="71"/>
      <c r="AG17" s="71"/>
      <c r="AH17" s="71"/>
      <c r="AI17" s="71"/>
      <c r="AJ17" s="71"/>
      <c r="AK17" s="71"/>
      <c r="AL17" s="71"/>
      <c r="AM17" s="71"/>
      <c r="AN17" s="71"/>
      <c r="AO17" s="71"/>
      <c r="AP17" s="71"/>
      <c r="AQ17" s="71"/>
      <c r="AR17" s="71"/>
      <c r="AS17" s="71"/>
      <c r="AT17" s="71"/>
      <c r="AU17" s="71"/>
      <c r="AV17" s="71"/>
    </row>
    <row r="18" spans="1:48" ht="34.5" customHeight="1" x14ac:dyDescent="0.25">
      <c r="A18" s="11" t="s">
        <v>3</v>
      </c>
      <c r="D18" s="127"/>
      <c r="E18" s="128"/>
      <c r="F18" s="128"/>
      <c r="G18" s="128"/>
      <c r="H18" s="128"/>
      <c r="I18" s="128"/>
      <c r="J18" s="128"/>
      <c r="K18" s="128"/>
      <c r="L18" s="128"/>
      <c r="M18" s="128"/>
      <c r="N18" s="128"/>
      <c r="O18" s="128"/>
      <c r="P18" s="128"/>
      <c r="Q18" s="128"/>
      <c r="R18" s="128"/>
      <c r="S18" s="128"/>
      <c r="T18" s="128"/>
      <c r="U18" s="128"/>
      <c r="V18" s="128"/>
      <c r="W18" s="128"/>
      <c r="X18" s="128"/>
      <c r="Y18" s="128"/>
      <c r="Z18" s="128"/>
      <c r="AA18" s="129"/>
      <c r="AB18" s="75"/>
      <c r="AC18" s="75"/>
      <c r="AD18" s="75"/>
      <c r="AE18" s="75"/>
      <c r="AF18" s="75"/>
      <c r="AG18" s="75"/>
      <c r="AH18" s="75"/>
      <c r="AI18" s="75"/>
      <c r="AJ18" s="75"/>
      <c r="AK18" s="75"/>
      <c r="AL18" s="75"/>
      <c r="AM18" s="75"/>
      <c r="AN18" s="75"/>
      <c r="AO18" s="75"/>
      <c r="AP18" s="75"/>
      <c r="AQ18" s="75"/>
      <c r="AR18" s="75"/>
      <c r="AS18" s="75"/>
      <c r="AT18" s="75"/>
      <c r="AU18" s="75"/>
      <c r="AV18" s="75"/>
    </row>
    <row r="19" spans="1:48" ht="5.85" customHeight="1" x14ac:dyDescent="0.25">
      <c r="A19" s="51"/>
      <c r="D19" s="14"/>
      <c r="E19" s="52"/>
      <c r="F19" s="52"/>
      <c r="G19" s="52"/>
      <c r="H19" s="52"/>
      <c r="I19" s="53"/>
      <c r="J19" s="53"/>
      <c r="K19" s="53"/>
      <c r="L19" s="53"/>
      <c r="M19" s="53"/>
      <c r="N19" s="53"/>
      <c r="O19" s="53"/>
      <c r="P19" s="53"/>
      <c r="Q19" s="53"/>
      <c r="R19" s="53"/>
      <c r="S19" s="53"/>
      <c r="T19" s="52"/>
      <c r="U19" s="52"/>
      <c r="V19" s="53"/>
      <c r="W19" s="53"/>
      <c r="X19" s="53"/>
      <c r="Y19" s="53"/>
      <c r="Z19" s="52"/>
      <c r="AA19" s="52"/>
      <c r="AB19" s="75"/>
      <c r="AC19" s="75"/>
      <c r="AD19" s="75"/>
      <c r="AE19" s="75"/>
      <c r="AF19" s="75"/>
      <c r="AG19" s="75"/>
      <c r="AH19" s="75"/>
      <c r="AI19" s="75"/>
      <c r="AJ19" s="75"/>
      <c r="AK19" s="75"/>
      <c r="AL19" s="75"/>
      <c r="AM19" s="75"/>
      <c r="AN19" s="75"/>
      <c r="AO19" s="75"/>
      <c r="AP19" s="75"/>
      <c r="AQ19" s="75"/>
      <c r="AR19" s="75"/>
      <c r="AS19" s="75"/>
      <c r="AT19" s="75"/>
      <c r="AU19" s="75"/>
      <c r="AV19" s="75"/>
    </row>
    <row r="20" spans="1:48" ht="21" x14ac:dyDescent="0.25">
      <c r="A20" s="131"/>
      <c r="B20" s="6"/>
      <c r="C20" s="6"/>
      <c r="D20" s="14"/>
      <c r="E20" s="6"/>
      <c r="F20" s="6"/>
      <c r="G20" s="6"/>
      <c r="H20" s="6"/>
      <c r="I20" s="135" t="str">
        <f>infos!$W$1</f>
        <v>GOLF DU CHÂTEAU D'AUGERVILLE</v>
      </c>
      <c r="J20" s="136"/>
      <c r="K20" s="136"/>
      <c r="L20" s="136"/>
      <c r="M20" s="136"/>
      <c r="N20" s="136"/>
      <c r="O20" s="136"/>
      <c r="P20" s="136"/>
      <c r="Q20" s="136"/>
      <c r="R20" s="136"/>
      <c r="S20" s="137"/>
      <c r="T20" s="10"/>
      <c r="U20" s="10"/>
      <c r="V20" s="122">
        <f>infos!$Z$2</f>
        <v>41807</v>
      </c>
      <c r="W20" s="123"/>
      <c r="X20" s="123"/>
      <c r="Y20" s="124"/>
      <c r="Z20" s="7"/>
      <c r="AA20" s="6"/>
      <c r="AB20" s="75"/>
      <c r="AC20" s="75"/>
      <c r="AD20" s="75"/>
      <c r="AE20" s="75"/>
      <c r="AF20" s="75"/>
      <c r="AG20" s="75"/>
      <c r="AH20" s="75"/>
      <c r="AI20" s="75"/>
      <c r="AJ20" s="75"/>
      <c r="AK20" s="75"/>
      <c r="AL20" s="75"/>
      <c r="AM20" s="75"/>
      <c r="AN20" s="75"/>
      <c r="AO20" s="75"/>
      <c r="AP20" s="75"/>
      <c r="AQ20" s="75"/>
      <c r="AR20" s="75"/>
      <c r="AS20" s="75"/>
      <c r="AT20" s="75"/>
      <c r="AU20" s="75"/>
      <c r="AV20" s="75"/>
    </row>
    <row r="21" spans="1:48" ht="21" x14ac:dyDescent="0.25">
      <c r="A21" s="131"/>
      <c r="B21" s="6"/>
      <c r="C21" s="6"/>
      <c r="D21" s="14"/>
      <c r="E21" s="6"/>
      <c r="F21" s="6"/>
      <c r="G21" s="6"/>
      <c r="I21" s="33"/>
      <c r="J21" s="34"/>
      <c r="K21" s="34"/>
      <c r="L21" s="34"/>
      <c r="M21" s="34"/>
      <c r="N21" s="102" t="str">
        <f>infos!$W$2</f>
        <v>STROKE-PLAY - 18 Trous</v>
      </c>
      <c r="O21" s="34"/>
      <c r="P21" s="34"/>
      <c r="Q21" s="34"/>
      <c r="R21" s="34"/>
      <c r="S21" s="34"/>
      <c r="T21" s="45"/>
      <c r="U21" s="10"/>
      <c r="V21" s="6"/>
      <c r="W21" s="8" t="s">
        <v>8</v>
      </c>
      <c r="X21" s="43">
        <f>infos!$X$3</f>
        <v>72</v>
      </c>
      <c r="Y21" s="14"/>
      <c r="Z21" s="7"/>
      <c r="AA21" s="6" t="s">
        <v>43</v>
      </c>
      <c r="AB21" s="75"/>
      <c r="AC21" s="75"/>
      <c r="AD21" s="75"/>
      <c r="AE21" s="75"/>
      <c r="AF21" s="75"/>
      <c r="AG21" s="75"/>
      <c r="AH21" s="75"/>
      <c r="AI21" s="75"/>
      <c r="AJ21" s="75"/>
      <c r="AK21" s="75"/>
      <c r="AL21" s="75"/>
      <c r="AM21" s="75"/>
      <c r="AN21" s="75"/>
      <c r="AO21" s="75"/>
      <c r="AP21" s="75"/>
      <c r="AQ21" s="75"/>
      <c r="AR21" s="75"/>
      <c r="AS21" s="75"/>
      <c r="AT21" s="75"/>
      <c r="AU21" s="75"/>
      <c r="AV21" s="75"/>
    </row>
    <row r="22" spans="1:48" ht="5.85" customHeight="1" x14ac:dyDescent="0.25">
      <c r="I22" s="45"/>
      <c r="J22" s="45"/>
      <c r="K22" s="45"/>
      <c r="L22" s="45"/>
      <c r="M22" s="45"/>
      <c r="O22" s="45"/>
      <c r="P22" s="45"/>
      <c r="Q22" s="45"/>
      <c r="R22" s="45"/>
      <c r="S22" s="45"/>
      <c r="T22" s="45"/>
      <c r="U22" s="45"/>
      <c r="V22" s="45"/>
      <c r="W22" s="45"/>
      <c r="X22" s="45"/>
      <c r="AA22" s="45"/>
      <c r="AB22" s="75"/>
      <c r="AC22" s="75"/>
      <c r="AD22" s="75"/>
      <c r="AE22" s="75"/>
      <c r="AF22" s="75"/>
      <c r="AG22" s="75"/>
      <c r="AH22" s="75"/>
      <c r="AI22" s="75"/>
      <c r="AJ22" s="75"/>
      <c r="AK22" s="75"/>
      <c r="AL22" s="75"/>
      <c r="AM22" s="75"/>
      <c r="AN22" s="75"/>
      <c r="AO22" s="75"/>
      <c r="AP22" s="75"/>
      <c r="AQ22" s="75"/>
      <c r="AR22" s="75"/>
      <c r="AS22" s="75"/>
      <c r="AT22" s="75"/>
      <c r="AU22" s="75"/>
      <c r="AV22" s="75"/>
    </row>
    <row r="23" spans="1:48" x14ac:dyDescent="0.25">
      <c r="A23" s="138" t="str">
        <f>IF(infos!V8="",(""),IF(infos!$V$8=2,(infos!W8)))</f>
        <v>BOULNOIS Eric</v>
      </c>
      <c r="B23" s="139"/>
      <c r="C23" s="139"/>
      <c r="D23" s="139"/>
      <c r="E23" s="139"/>
      <c r="F23" s="139"/>
      <c r="G23" s="139"/>
      <c r="H23" s="140"/>
      <c r="I23" s="48"/>
      <c r="J23" s="130" t="s">
        <v>11</v>
      </c>
      <c r="K23" s="130"/>
      <c r="L23" s="125">
        <f>IF(infos!V8=0,(""),IF(infos!V8=2,(infos!Y8)))</f>
        <v>22.1</v>
      </c>
      <c r="M23" s="126"/>
      <c r="N23" s="15" t="s">
        <v>10</v>
      </c>
      <c r="O23" s="132">
        <f>IF(AA23=(""),(""),IF(AA23=0,(infos!Z4),(infos!Z5)))</f>
        <v>69.8</v>
      </c>
      <c r="P23" s="133"/>
      <c r="Q23" s="45"/>
      <c r="R23" s="134" t="s">
        <v>9</v>
      </c>
      <c r="S23" s="130"/>
      <c r="T23" s="132">
        <f>IF(AA23=(""),(""),IF(AA23=0,(infos!X4),(infos!X5)))</f>
        <v>128</v>
      </c>
      <c r="U23" s="133"/>
      <c r="V23" s="130" t="s">
        <v>12</v>
      </c>
      <c r="W23" s="130"/>
      <c r="X23" s="130"/>
      <c r="Y23" s="66">
        <f>(IF(L23="",(""),ROUND((L23*T23/113)+(O23-X21),0)))</f>
        <v>23</v>
      </c>
      <c r="Z23" s="45"/>
      <c r="AA23" s="58">
        <f>IF(infos!V8=0,(""),IF(infos!V8=2,(infos!AB8)))</f>
        <v>0</v>
      </c>
      <c r="AB23" s="75"/>
      <c r="AC23" s="75"/>
      <c r="AD23" s="75"/>
      <c r="AE23" s="75"/>
      <c r="AF23" s="75"/>
      <c r="AG23" s="75"/>
      <c r="AH23" s="75"/>
      <c r="AI23" s="75"/>
      <c r="AJ23" s="75"/>
      <c r="AK23" s="75"/>
      <c r="AL23" s="75"/>
      <c r="AM23" s="75"/>
      <c r="AN23" s="75"/>
      <c r="AO23" s="75"/>
      <c r="AP23" s="75"/>
      <c r="AQ23" s="75"/>
      <c r="AR23" s="75"/>
      <c r="AS23" s="75"/>
      <c r="AT23" s="75"/>
      <c r="AU23" s="75"/>
      <c r="AV23" s="75"/>
    </row>
    <row r="24" spans="1:48" ht="5.25" customHeight="1" x14ac:dyDescent="0.25">
      <c r="I24" s="45"/>
      <c r="J24" s="45"/>
      <c r="K24" s="45"/>
      <c r="L24" s="45"/>
      <c r="M24" s="45"/>
      <c r="O24" s="45"/>
      <c r="P24" s="45"/>
      <c r="Q24" s="45"/>
      <c r="R24" s="45"/>
      <c r="S24" s="45"/>
      <c r="T24" s="45"/>
      <c r="U24" s="45"/>
      <c r="V24" s="45"/>
      <c r="W24" s="45"/>
      <c r="X24" s="45"/>
      <c r="AA24" s="45"/>
      <c r="AB24" s="75"/>
      <c r="AC24" s="75"/>
      <c r="AD24" s="75"/>
      <c r="AE24" s="75"/>
      <c r="AF24" s="75"/>
      <c r="AG24" s="75"/>
      <c r="AH24" s="75"/>
      <c r="AI24" s="75"/>
      <c r="AJ24" s="75"/>
      <c r="AK24" s="75"/>
      <c r="AL24" s="75"/>
      <c r="AM24" s="75"/>
      <c r="AN24" s="75"/>
      <c r="AO24" s="75"/>
      <c r="AP24" s="75"/>
      <c r="AQ24" s="75"/>
      <c r="AR24" s="75"/>
      <c r="AS24" s="75"/>
      <c r="AT24" s="75"/>
      <c r="AU24" s="75"/>
      <c r="AV24" s="75"/>
    </row>
    <row r="25" spans="1:48" s="29" customFormat="1" ht="19.5" customHeight="1" x14ac:dyDescent="0.25">
      <c r="A25" s="105"/>
      <c r="B25" s="105">
        <v>1</v>
      </c>
      <c r="C25" s="105"/>
      <c r="D25" s="64">
        <v>1</v>
      </c>
      <c r="E25" s="65">
        <v>2</v>
      </c>
      <c r="F25" s="65">
        <v>3</v>
      </c>
      <c r="G25" s="65">
        <v>4</v>
      </c>
      <c r="H25" s="65">
        <v>5</v>
      </c>
      <c r="I25" s="65">
        <v>6</v>
      </c>
      <c r="J25" s="65">
        <v>7</v>
      </c>
      <c r="K25" s="65">
        <v>8</v>
      </c>
      <c r="L25" s="65">
        <v>9</v>
      </c>
      <c r="M25" s="9"/>
      <c r="N25" s="16" t="s">
        <v>5</v>
      </c>
      <c r="O25" s="9"/>
      <c r="P25" s="65">
        <v>10</v>
      </c>
      <c r="Q25" s="65">
        <v>11</v>
      </c>
      <c r="R25" s="65">
        <v>12</v>
      </c>
      <c r="S25" s="65">
        <v>13</v>
      </c>
      <c r="T25" s="65">
        <v>14</v>
      </c>
      <c r="U25" s="65">
        <v>15</v>
      </c>
      <c r="V25" s="65">
        <v>16</v>
      </c>
      <c r="W25" s="65">
        <v>17</v>
      </c>
      <c r="X25" s="65">
        <v>18</v>
      </c>
      <c r="Y25" s="16" t="s">
        <v>6</v>
      </c>
      <c r="Z25" s="3"/>
      <c r="AA25" s="13" t="s">
        <v>7</v>
      </c>
      <c r="AB25" s="72" t="s">
        <v>0</v>
      </c>
      <c r="AC25" s="73">
        <v>1</v>
      </c>
      <c r="AD25" s="73">
        <v>2</v>
      </c>
      <c r="AE25" s="73">
        <v>3</v>
      </c>
      <c r="AF25" s="73">
        <v>4</v>
      </c>
      <c r="AG25" s="73">
        <v>5</v>
      </c>
      <c r="AH25" s="73">
        <v>6</v>
      </c>
      <c r="AI25" s="73">
        <v>7</v>
      </c>
      <c r="AJ25" s="73">
        <v>8</v>
      </c>
      <c r="AK25" s="73">
        <v>9</v>
      </c>
      <c r="AL25" s="73">
        <v>10</v>
      </c>
      <c r="AM25" s="73">
        <v>11</v>
      </c>
      <c r="AN25" s="73">
        <v>12</v>
      </c>
      <c r="AO25" s="73">
        <v>13</v>
      </c>
      <c r="AP25" s="73">
        <v>14</v>
      </c>
      <c r="AQ25" s="73">
        <v>15</v>
      </c>
      <c r="AR25" s="73">
        <v>16</v>
      </c>
      <c r="AS25" s="73">
        <v>17</v>
      </c>
      <c r="AT25" s="73">
        <v>18</v>
      </c>
      <c r="AU25" s="96"/>
      <c r="AV25" s="96"/>
    </row>
    <row r="26" spans="1:48" ht="19.5" customHeight="1" x14ac:dyDescent="0.25">
      <c r="A26" s="11" t="s">
        <v>1</v>
      </c>
      <c r="B26" s="11"/>
      <c r="C26" s="11"/>
      <c r="D26" s="16">
        <f>infos!B3</f>
        <v>4</v>
      </c>
      <c r="E26" s="13">
        <f>infos!C3</f>
        <v>5</v>
      </c>
      <c r="F26" s="13">
        <f>infos!D3</f>
        <v>3</v>
      </c>
      <c r="G26" s="13">
        <f>infos!E3</f>
        <v>4</v>
      </c>
      <c r="H26" s="13">
        <f>infos!F3</f>
        <v>4</v>
      </c>
      <c r="I26" s="13">
        <f>infos!G3</f>
        <v>3</v>
      </c>
      <c r="J26" s="13">
        <f>infos!H3</f>
        <v>5</v>
      </c>
      <c r="K26" s="13">
        <f>infos!I3</f>
        <v>3</v>
      </c>
      <c r="L26" s="13">
        <f>infos!J3</f>
        <v>5</v>
      </c>
      <c r="M26" s="9"/>
      <c r="N26" s="59">
        <f>SUM(D26:L26)</f>
        <v>36</v>
      </c>
      <c r="O26" s="9"/>
      <c r="P26" s="13">
        <f>infos!L3</f>
        <v>4</v>
      </c>
      <c r="Q26" s="13">
        <f>infos!M3</f>
        <v>5</v>
      </c>
      <c r="R26" s="13">
        <f>infos!N3</f>
        <v>4</v>
      </c>
      <c r="S26" s="13">
        <f>infos!O3</f>
        <v>5</v>
      </c>
      <c r="T26" s="13">
        <f>infos!P3</f>
        <v>3</v>
      </c>
      <c r="U26" s="13">
        <f>infos!Q3</f>
        <v>4</v>
      </c>
      <c r="V26" s="13">
        <f>infos!R3</f>
        <v>4</v>
      </c>
      <c r="W26" s="13">
        <f>infos!S3</f>
        <v>3</v>
      </c>
      <c r="X26" s="13">
        <f>infos!T3</f>
        <v>4</v>
      </c>
      <c r="Y26" s="59">
        <f>SUM(P26:X26)</f>
        <v>36</v>
      </c>
      <c r="Z26" s="3"/>
      <c r="AA26" s="59">
        <f>SUM(N26,Y26)</f>
        <v>72</v>
      </c>
      <c r="AB26" s="71"/>
      <c r="AC26" s="73">
        <f>IF(GESTEP(Y23-1,0),1,0)</f>
        <v>1</v>
      </c>
      <c r="AD26" s="73">
        <f>IF(GESTEP(Y23-2,0),1,0)</f>
        <v>1</v>
      </c>
      <c r="AE26" s="73">
        <f>IF(GESTEP(Y23-3,0),1,0)</f>
        <v>1</v>
      </c>
      <c r="AF26" s="73">
        <f>IF(GESTEP(Y23-4,0),1,0)</f>
        <v>1</v>
      </c>
      <c r="AG26" s="73">
        <f>IF(GESTEP(Y23-5,0),1,0)</f>
        <v>1</v>
      </c>
      <c r="AH26" s="73">
        <f>IF(GESTEP(Y23-6,0),1,0)</f>
        <v>1</v>
      </c>
      <c r="AI26" s="73">
        <f>IF(GESTEP(Y23-7,0),1,0)</f>
        <v>1</v>
      </c>
      <c r="AJ26" s="73">
        <f>IF(GESTEP(Y23-8,0),1,0)</f>
        <v>1</v>
      </c>
      <c r="AK26" s="73">
        <f>IF(GESTEP(Y23-9,0),1,0)</f>
        <v>1</v>
      </c>
      <c r="AL26" s="73">
        <f>IF(GESTEP(Y23-10,0),1,0)</f>
        <v>1</v>
      </c>
      <c r="AM26" s="73">
        <f>IF(GESTEP(Y23-11,0),1,0)</f>
        <v>1</v>
      </c>
      <c r="AN26" s="73">
        <f>IF(GESTEP(Y23-12,0),1,0)</f>
        <v>1</v>
      </c>
      <c r="AO26" s="73">
        <f>IF(GESTEP(Y23-13,0),1,0)</f>
        <v>1</v>
      </c>
      <c r="AP26" s="73">
        <f>IF(GESTEP(Y23-14,0),1,0)</f>
        <v>1</v>
      </c>
      <c r="AQ26" s="73">
        <f>IF(GESTEP(Y23-15,0),1,0)</f>
        <v>1</v>
      </c>
      <c r="AR26" s="73">
        <f>IF(GESTEP(Y23-16,0),1,0)</f>
        <v>1</v>
      </c>
      <c r="AS26" s="73">
        <f>IF(GESTEP(Y23-17,0),1,0)</f>
        <v>1</v>
      </c>
      <c r="AT26" s="73">
        <f>IF(GESTEP(Y23-18,0),1,0)</f>
        <v>1</v>
      </c>
      <c r="AU26" s="71"/>
      <c r="AV26" s="75"/>
    </row>
    <row r="27" spans="1:48" ht="19.5" customHeight="1" x14ac:dyDescent="0.25">
      <c r="A27" s="11" t="s">
        <v>4</v>
      </c>
      <c r="B27" s="11"/>
      <c r="C27" s="11"/>
      <c r="D27" s="13">
        <f>IF(AA23=0,(infos!B4),(infos!B5))</f>
        <v>333</v>
      </c>
      <c r="E27" s="13">
        <f>IF(AA23=0,(infos!C4),(infos!C5))</f>
        <v>394</v>
      </c>
      <c r="F27" s="13">
        <f>IF(AA23=0,(infos!D4),(infos!D5))</f>
        <v>149</v>
      </c>
      <c r="G27" s="13">
        <f>IF(AA23=0,(infos!E4),(infos!E5))</f>
        <v>315</v>
      </c>
      <c r="H27" s="13">
        <f>IF(AA23=0,(infos!F4),(infos!F5))</f>
        <v>307</v>
      </c>
      <c r="I27" s="13">
        <f>IF(AA23=0,(infos!G4),(infos!G5))</f>
        <v>148</v>
      </c>
      <c r="J27" s="13">
        <f>IF(AA23=0,(infos!H4),(infos!H5))</f>
        <v>447</v>
      </c>
      <c r="K27" s="13">
        <f>IF(AA23=0,(infos!I4),(infos!I5))</f>
        <v>168</v>
      </c>
      <c r="L27" s="13">
        <f>IF(AA23=0,(infos!J4),(infos!J5))</f>
        <v>441</v>
      </c>
      <c r="M27" s="3"/>
      <c r="N27" s="13">
        <f>SUM(D27:L27)</f>
        <v>2702</v>
      </c>
      <c r="O27" s="3"/>
      <c r="P27" s="13">
        <f>IF(AA23=0,(infos!L4),(infos!L5))</f>
        <v>302</v>
      </c>
      <c r="Q27" s="13">
        <f>IF(AA23=0,(infos!M4),(infos!M5))</f>
        <v>410</v>
      </c>
      <c r="R27" s="13">
        <f>IF(AA23=0,(infos!N4),(infos!N5))</f>
        <v>325</v>
      </c>
      <c r="S27" s="13">
        <f>IF(AA23=0,(infos!O4),(infos!O5))</f>
        <v>422</v>
      </c>
      <c r="T27" s="13">
        <f>IF(AA23=0,(infos!P4),(infos!P5))</f>
        <v>142</v>
      </c>
      <c r="U27" s="13">
        <f>IF(AA23=0,(infos!Q4),(infos!Q5))</f>
        <v>310</v>
      </c>
      <c r="V27" s="13">
        <f>IF(AA23=0,(infos!R4),(infos!R5))</f>
        <v>354</v>
      </c>
      <c r="W27" s="13">
        <f>IF(AA23=0,(infos!S4),(infos!S5))</f>
        <v>151</v>
      </c>
      <c r="X27" s="13">
        <f>IF(AA23=0,(infos!T4),(infos!T5))</f>
        <v>367</v>
      </c>
      <c r="Y27" s="13">
        <f>SUM(P27:X27)</f>
        <v>2783</v>
      </c>
      <c r="Z27" s="3"/>
      <c r="AA27" s="13">
        <f>SUM(N27,Y27)</f>
        <v>5485</v>
      </c>
      <c r="AB27" s="71"/>
      <c r="AC27" s="73">
        <f>IF(GESTEP(Y23-19,0),1,0)</f>
        <v>1</v>
      </c>
      <c r="AD27" s="73">
        <f>IF(GESTEP(Y23-20,0),1,0)</f>
        <v>1</v>
      </c>
      <c r="AE27" s="73">
        <f>IF(GESTEP(Y23-21,0),1,0)</f>
        <v>1</v>
      </c>
      <c r="AF27" s="73">
        <f>IF(GESTEP(Y23-22,0),1,0)</f>
        <v>1</v>
      </c>
      <c r="AG27" s="73">
        <f>IF(GESTEP(Y23-23,0),1,0)</f>
        <v>1</v>
      </c>
      <c r="AH27" s="73">
        <f>IF(GESTEP(Y23-24,0),1,0)</f>
        <v>0</v>
      </c>
      <c r="AI27" s="73">
        <f>IF(GESTEP(Y23-25,0),1,0)</f>
        <v>0</v>
      </c>
      <c r="AJ27" s="73">
        <f>IF(GESTEP(Y23-26,0),1,0)</f>
        <v>0</v>
      </c>
      <c r="AK27" s="73">
        <f>IF(GESTEP(Y23-27,0),1,0)</f>
        <v>0</v>
      </c>
      <c r="AL27" s="73">
        <f>IF(GESTEP(Y23-28,0),1,0)</f>
        <v>0</v>
      </c>
      <c r="AM27" s="73">
        <f>IF(GESTEP(Y23-29,0),1,0)</f>
        <v>0</v>
      </c>
      <c r="AN27" s="73">
        <f>IF(GESTEP(Y23-30,0),1,0)</f>
        <v>0</v>
      </c>
      <c r="AO27" s="73">
        <f>IF(GESTEP(Y23-31,0),1,0)</f>
        <v>0</v>
      </c>
      <c r="AP27" s="73">
        <f>IF(GESTEP(Y23-32,0),1,0)</f>
        <v>0</v>
      </c>
      <c r="AQ27" s="73">
        <f>IF(GESTEP(Y23-33,0),1,0)</f>
        <v>0</v>
      </c>
      <c r="AR27" s="73">
        <f>IF(GESTEP(Y23-34,0),1,0)</f>
        <v>0</v>
      </c>
      <c r="AS27" s="73">
        <f>IF(GESTEP(Y23-35,0),1,0)</f>
        <v>0</v>
      </c>
      <c r="AT27" s="73">
        <f>IF(GESTEP(Y23-36,0),1,0)</f>
        <v>0</v>
      </c>
      <c r="AU27" s="71"/>
      <c r="AV27" s="75"/>
    </row>
    <row r="28" spans="1:48" ht="19.5" customHeight="1" x14ac:dyDescent="0.25">
      <c r="A28" s="11" t="s">
        <v>0</v>
      </c>
      <c r="B28" s="11"/>
      <c r="C28" s="11"/>
      <c r="D28" s="70">
        <f>infos!B6</f>
        <v>8</v>
      </c>
      <c r="E28" s="70">
        <f>infos!C6</f>
        <v>12</v>
      </c>
      <c r="F28" s="70">
        <f>infos!D6</f>
        <v>6</v>
      </c>
      <c r="G28" s="70">
        <f>infos!E6</f>
        <v>14</v>
      </c>
      <c r="H28" s="70">
        <f>infos!F6</f>
        <v>10</v>
      </c>
      <c r="I28" s="70">
        <f>infos!G6</f>
        <v>18</v>
      </c>
      <c r="J28" s="70">
        <f>infos!H6</f>
        <v>4</v>
      </c>
      <c r="K28" s="70">
        <f>infos!I6</f>
        <v>16</v>
      </c>
      <c r="L28" s="70">
        <f>infos!J6</f>
        <v>2</v>
      </c>
      <c r="M28" s="3"/>
      <c r="N28" s="13"/>
      <c r="O28" s="3"/>
      <c r="P28" s="13">
        <f>infos!L6</f>
        <v>15</v>
      </c>
      <c r="Q28" s="13">
        <f>infos!M6</f>
        <v>9</v>
      </c>
      <c r="R28" s="13">
        <f>infos!N6</f>
        <v>11</v>
      </c>
      <c r="S28" s="13">
        <f>infos!O6</f>
        <v>3</v>
      </c>
      <c r="T28" s="13">
        <f>infos!P6</f>
        <v>13</v>
      </c>
      <c r="U28" s="13">
        <f>infos!Q6</f>
        <v>5</v>
      </c>
      <c r="V28" s="13">
        <f>infos!R6</f>
        <v>7</v>
      </c>
      <c r="W28" s="13">
        <f>infos!S6</f>
        <v>17</v>
      </c>
      <c r="X28" s="13">
        <f>infos!T6</f>
        <v>1</v>
      </c>
      <c r="Y28" s="16"/>
      <c r="Z28" s="3"/>
      <c r="AA28" s="13"/>
      <c r="AB28" s="71"/>
      <c r="AC28" s="73">
        <f>IF(GESTEP(Y23-37,0),1,0)</f>
        <v>0</v>
      </c>
      <c r="AD28" s="73">
        <f>IF(GESTEP(Y23-378,0),1,0)</f>
        <v>0</v>
      </c>
      <c r="AE28" s="73">
        <f>IF(GESTEP(Y23-389,0),1,0)</f>
        <v>0</v>
      </c>
      <c r="AF28" s="73">
        <f>IF(GESTEP(Y23-40,0),1,0)</f>
        <v>0</v>
      </c>
      <c r="AG28" s="73">
        <f>IF(GESTEP(Y23-41,0),1,0)</f>
        <v>0</v>
      </c>
      <c r="AH28" s="73">
        <f>IF(GESTEP(Y23-42,0),1,0)</f>
        <v>0</v>
      </c>
      <c r="AI28" s="73">
        <f>IF(GESTEP(Y23-43,0),1,0)</f>
        <v>0</v>
      </c>
      <c r="AJ28" s="73">
        <f>IF(GESTEP(Y23-44,0),1,0)</f>
        <v>0</v>
      </c>
      <c r="AK28" s="73">
        <f>IF(GESTEP(Y23-45,0),1,0)</f>
        <v>0</v>
      </c>
      <c r="AL28" s="73">
        <f>IF(GESTEP(Y23-46,0),1,0)</f>
        <v>0</v>
      </c>
      <c r="AM28" s="73">
        <f>IF(GESTEP(Y23-47,0),1,0)</f>
        <v>0</v>
      </c>
      <c r="AN28" s="73">
        <f>IF(GESTEP(Y23-48,0),1,0)</f>
        <v>0</v>
      </c>
      <c r="AO28" s="73">
        <f>IF(GESTEP(Y23-49,0),1,0)</f>
        <v>0</v>
      </c>
      <c r="AP28" s="73">
        <f>IF(GESTEP(Y23-50,0),1,0)</f>
        <v>0</v>
      </c>
      <c r="AQ28" s="73">
        <f>IF(GESTEP(Y23-51,0),1,0)</f>
        <v>0</v>
      </c>
      <c r="AR28" s="73">
        <f>IF(GESTEP(Y23-52,0),1,0)</f>
        <v>0</v>
      </c>
      <c r="AS28" s="73">
        <f>IF(GESTEP(Y23-53,0),1,0)</f>
        <v>0</v>
      </c>
      <c r="AT28" s="73">
        <f>IF(GESTEP(Y23-54,0),1,0)</f>
        <v>0</v>
      </c>
      <c r="AU28" s="71"/>
      <c r="AV28" s="75"/>
    </row>
    <row r="29" spans="1:48" ht="19.5" customHeight="1" x14ac:dyDescent="0.25">
      <c r="A29" s="11" t="s">
        <v>2</v>
      </c>
      <c r="B29" s="11"/>
      <c r="C29" s="11"/>
      <c r="D29" s="13">
        <f>IF(D28-AC25=0,(AC29),IF(D28-AD25=0,(AD29),IF(D28-AE25=0,(AE29),IF(D28-AF25=0,(AF29),IF(D28-AG25=0,(AG29),IF(D28-AH25=0,(AH29),IF(D28-AI25=0,(AI29),IF(D28-AJ25=0,(AJ29),IF(D28-AK25=0,(AK29),IF(D28-AL25=0,(AL29),IF(D28-AM25=0,(AM29),IF(D28-AN25=0,(AN29),IF(D28-AO25=0,(AO29),IF(D28-AP25=0,(AP29),IF(D28-AQ25=0,(AQ29),IF(D28-AR25=0,(AR29),IF(D28-AS25=0,(AS29),IF(D28-AT25=0,(AT29)))))))))))))))))))</f>
        <v>1</v>
      </c>
      <c r="E29" s="13">
        <f>IF(E28-AC25=0,(AC29),IF(E28-AD25=0,(AD29),IF(E28-AE25=0,(AE29),IF(E28-AF25=0,(AF29),IF(E28-AG25=0,(AG29),IF(E28-AH25=0,(AH29),IF(E28-AI25=0,(AI29),IF(E28-AJ25=0,(AJ29),IF(E28-AK25=0,(AK29),IF(E28-AL25=0,(AL29),IF(E28-AM25=0,(AM29),IF(E28-AN25=0,(AN29),IF(E28-AO25=0,(AO29),IF(E28-AP25=0,(AP29),IF(E28-AQ25=0,(AQ29),IF(E28-AR25=0,(AR29),IF(E28-AS25=0,(AS29),IF(E28-AT25=0,(AT29)))))))))))))))))))</f>
        <v>1</v>
      </c>
      <c r="F29" s="13">
        <f>IF(F28-AD25=0,(AD29),IF(F28-AE25=0,(AE29),IF(F28-AF25=0,(AF29),IF(F28-AG25=0,(AG29),IF(F28-AH25=0,(AH29),IF(F28-AI25=0,(AI29),IF(F28-AJ25=0,(AJ29),IF(F28-AK25=0,(AK29),IF(F28-AL25=0,(AL29),IF(F28-AM25=0,(AM29),IF(F28-AN25=0,(AN29),IF(F28-AO25=0,(AO29),IF(F28-AP25=0,(AP29),IF(F28-AQ25=0,(AQ29),IF(F28-AR25=0,(AR29),IF(F28-AS25=0,(AS29),IF(F28-AT25=0,(AT29),IF(F28-AU25=0,(AU29)))))))))))))))))))</f>
        <v>1</v>
      </c>
      <c r="G29" s="13">
        <f>IF(G28-AE25=0,(AE29),IF(G28-AF25=0,(AF29),IF(G28-AG25=0,(AG29),IF(G28-AH25=0,(AH29),IF(G28-AI25=0,(AI29),IF(G28-AJ25=0,(AJ29),IF(G28-AK25=0,(AK29),IF(G28-AL25=0,(AL29),IF(G28-AM25=0,(AM29),IF(G28-AN25=0,(AN29),IF(G28-AO25=0,(AO29),IF(G28-AP25=0,(AP29),IF(G28-AQ25=0,(AQ29),IF(G28-AR25=0,(AR29),IF(G28-AS25=0,(AS29),IF(G28-AT25=0,(AT29),IF(G28-AU25=0,(AU29),IF(G28-AV25=0,(AV29)))))))))))))))))))</f>
        <v>1</v>
      </c>
      <c r="H29" s="13">
        <f>IF(H28-AG25=0,(AG29),IF(H28-AH25=0,(AH29),IF(H28-AI25=0,(AI29),IF(H28-AJ25=0,(AJ29),IF(H28-AK25=0,(AK29),IF(H28-AL25=0,(AL29),IF(H28-AM25=0,(AM29),IF(H28-AN25=0,(AN29),IF(H28-AO25=0,(AO29),IF(H28-AP25=0,(AP29),IF(H28-AQ25=0,(AQ29),IF(H28-AR25=0,(AR29),IF(H28-AS25=0,(AS29),IF(H28-AT25=0,(AT29),IF(H28-AC25=0,(AC29),IF(H28-AD25=0,(AD29),IF(H28-AE25=0,(AE29),IF(H28-AF25=0,(AF29)))))))))))))))))))</f>
        <v>1</v>
      </c>
      <c r="I29" s="13">
        <f>IF(I28-AH25=0,(AH29),IF(I28-AI25=0,(AI29),IF(I28-AJ25=0,(AJ29),IF(I28-AK25=0,(AK29),IF(I28-AL25=0,(AL29),IF(I28-AM25=0,(AM29),IF(I28-AN25=0,(AN29),IF(I28-AO25=0,(AO29),IF(I28-AP25=0,(AP29),IF(I28-AQ25=0,(AQ29),IF(I28-AR25=0,(AR29),IF(I28-AS25=0,(AS29),IF(I28-AT25=0,(AT29),IF(I28-AC25=0,(AC29),IF(I28-AD25=0,(AD29),IF(I28-AE25=0,(AE29),IF(I28-AF25=0,(AF29),IF(I28-AG25=0,(AG29)))))))))))))))))))</f>
        <v>1</v>
      </c>
      <c r="J29" s="13">
        <f>IF(J28-AI25=0,(AI29),IF(J28-AJ25=0,(AJ29),IF(J28-AK25=0,(AK29),IF(J28-AL25=0,(AL29),IF(J28-AM25=0,(AM29),IF(J28-AN25=0,(AN29),IF(J28-AO25=0,(AO29),IF(J28-AP25=0,(AP29),IF(J28-AQ25=0,(AQ29),IF(J28-AR25=0,(AR29),IF(J28-AS25=0,(AS29),IF(J28-AT25=0,(AT29),IF(J28-AC25=0,(AC29),IF(J28-AD25=0,(AD29),IF(J28-AE25=0,(AE29),IF(J28-AF25=0,(AF29),IF(J28-AG25=0,(AG29),IF(J28-AH25=0,(AH29)))))))))))))))))))</f>
        <v>2</v>
      </c>
      <c r="K29" s="13">
        <f>IF(K28-AJ25=0,(AJ29),IF(K28-AK25=0,(AK29),IF(K28-AL25=0,(AL29),IF(K28-AM25=0,(AM29),IF(K28-AN25=0,(AN29),IF(K28-AO25=0,(AO29),IF(K28-AP25=0,(AP29),IF(K28-AQ25=0,(AQ29),IF(K28-AR25=0,(AR29),IF(K28-AS25=0,(AS29),IF(K28-AT25=0,(AT29),IF(K28-AC25=0,(AC29),IF(K28-AD25=0,(AD29),IF(K28-AE25=0,(AE29),IF(K28-AF25=0,(AF29),IF(K28-AG25=0,(AG29),IF(K28-AH25=0,(AH29),IF(K28-AI25=0,(AI29)))))))))))))))))))</f>
        <v>1</v>
      </c>
      <c r="L29" s="13">
        <f>IF(L28-AK25=0,(AK29),IF(L28-AL25=0,(AL29),IF(L28-AM25=0,(AM29),IF(L28-AN25=0,(AN29),IF(L28-AO25=0,(AO29),IF(L28-AP25=0,(AP29),IF(L28-AQ25=0,(AQ29),IF(L28-AR25=0,(AR29),IF(L28-AS25=0,(AS29),IF(L28-AT25=0,(AT29),IF(L28-AC25=0,(AC29),IF(L28-AD25=0,(AD29),IF(L28-AE25=0,(AE29),IF(L28-AF25=0,(AF29),IF(L28-AG25=0,(AG29),IF(L28-AH25=0,(AH29),IF(L28-AI25=0,(AI29),IF(L28-AJ25=0,(AJ29)))))))))))))))))))</f>
        <v>2</v>
      </c>
      <c r="M29" s="3"/>
      <c r="N29" s="13">
        <f>IF(D29="",(""),SUM(D29:L29))</f>
        <v>11</v>
      </c>
      <c r="O29" s="3"/>
      <c r="P29" s="13">
        <f>IF(P28-AO25=0,(AO29),IF(P28-AP25=0,(AP29),IF(P28-AQ25=0,(AQ29),IF(P28-AR25=0,(AR29),IF(P28-AS25=0,(AS29),IF(P28-AT25=0,(AT29),IF(P28-AC25=0,(AC29),IF(P28-AD25=0,(AD29),IF(P28-AE25=0,(AE29),IF(P28-AF25=0,(AF29),IF(P28-AG25=0,(AG29),IF(P28-AH25=0,(AH29),IF(P28-AI25=0,(AI29),IF(P28-AJ25=0,(AJ29),IF(P28-AK25=0,(AK29),IF(P28-AL25=0,(AL29),IF(P28-AM25=0,(AM29),IF(P28-AN25=0,(AN29)))))))))))))))))))</f>
        <v>1</v>
      </c>
      <c r="Q29" s="13">
        <f>IF(Q28-AP25=0,(AP29),IF(Q28-AQ25=0,(AQ29),IF(Q28-AR25=0,(AR29),IF(Q28-AS25=0,(AS29),IF(Q28-AT25=0,(AT29),IF(Q28-AC25=0,(AC29),IF(Q28-AD25=0,(AD29),IF(Q28-AE25=0,(AE29),IF(Q28-AF25=0,(AF29),IF(Q28-AG25=0,(AG29),IF(Q28-AH25=0,(AH29),IF(Q28-AI25=0,(AI29),IF(Q28-AJ25=0,(AJ29),IF(Q28-AK25=0,(AK29),IF(Q28-AL25=0,(AL29),IF(Q28-AM25=0,(AM29),IF(Q28-AN25=0,(AN29),IF(Q28-AO25=0,(AO29)))))))))))))))))))</f>
        <v>1</v>
      </c>
      <c r="R29" s="13">
        <f>IF(R28-AQ25=0,(AQ29),IF(R28-AR25=0,(AR29),IF(R28-AS25=0,(AS29),IF(R28-AT25=0,(AT29),IF(R28-AC25=0,(AC29),IF(R28-AD25=0,(AD29),IF(R28-AE25=0,(AE29),IF(R28-AF25=0,(AF29),IF(R28-AG25=0,(AG29),IF(R28-AH25=0,(AH29),IF(R28-AI25=0,(AI29),IF(R28-AJ25=0,(AJ29),IF(R28-AK25=0,(AK29),IF(R28-AL25=0,(AL29),IF(R28-AM25=0,(AM29),IF(R28-AN25=0,(AN29),IF(R28-AO25=0,(AO29),IF(R28-AP25=0,(AP29)))))))))))))))))))</f>
        <v>1</v>
      </c>
      <c r="S29" s="13">
        <f>IF(S28-AR25=0,(AR29),IF(S28-AS25=0,(AS29),IF(S28-AT25=0,(AT29),IF(S28-AC25=0,(AC29),IF(S28-AD25=0,(AD29),IF(S28-AE25=0,(AE29),IF(S28-AF25=0,(AF29),IF(S28-AG25=0,(AG29),IF(S28-AH25=0,(AH29),IF(S28-AI25=0,(AI29),IF(S28-AJ25=0,(AJ29),IF(S28-AK25=0,(AK29),IF(S28-AL25=0,(AL29),IF(S28-AM25=0,(AM29),IF(S28-AN25=0,(AN29),IF(S28-AO25=0,(AO29),IF(S28-AP25=0,(AP29),IF(S28-AQ25=0,(AQ29)))))))))))))))))))</f>
        <v>2</v>
      </c>
      <c r="T29" s="13">
        <f>IF(T28-AS25=0,(AS29),IF(T28-AT25=0,(AT29),IF(T28-AC25=0,(AC29),IF(T28-AD25=0,(AD29),IF(T28-AE25=0,(AE29),IF(T28-AF25=0,(AF29),IF(T28-AG25=0,(AG29),IF(T28-AH25=0,(AH29),IF(T28-AI25=0,(AI29),IF(T28-AJ25=0,(AJ29),IF(T28-AK25=0,(AK29),IF(T28-AL25=0,(AL29),IF(T28-AM25=0,(AM29),IF(T28-AN25=0,(AN29),IF(T28-AO25=0,(AO29),IF(T28-AP25=0,(AP29),IF(T28-AQ25=0,(AQ29),IF(T28-AR25=0,(AR29)))))))))))))))))))</f>
        <v>1</v>
      </c>
      <c r="U29" s="13">
        <f>IF(U28-AT25=0,(AT29),IF(U28-AC25=0,(AC29),IF(U28-AD25=0,(AD29),IF(U28-AE25=0,(AE29),IF(U28-AF25=0,(AF29),IF(U28-AG25=0,(AG29),IF(U28-AH25=0,(AH29),IF(U28-AI25=0,(AI29),IF(U28-AJ25=0,(AJ29),IF(U28-AK25=0,(AK29),IF(U28-AL25=0,(AL29),IF(U28-AM25=0,(AM29),IF(U28-AN25=0,(AN29),IF(U28-AO25=0,(AO29),IF(U28-AP25=0,(AP29),IF(U28-AQ25=0,(AQ29),IF(U28-AR25=0,(AR29),IF(U28-AS25=0,(AS29)))))))))))))))))))</f>
        <v>2</v>
      </c>
      <c r="V29" s="13">
        <f>IF(V28-AC25=0,(AC29),IF(V28-AD25=0,(AD29),IF(V28-AE25=0,(AE29),IF(V28-AF25=0,(AF29),IF(V28-AG25=0,(AG29),IF(V28-AH25=0,(AH29),IF(V28-AI25=0,(AI29),IF(V28-AJ25=0,(AJ29),IF(V28-AK25=0,(AK29),IF(V28-AL25=0,(AL29),IF(V28-AM25=0,(AM29),IF(V28-AN25=0,(AN29),IF(V28-AO25=0,(AO29),IF(V28-AP25=0,(AP29),IF(V28-AQ25=0,(AQ29),IF(V28-AR25=0,(AR29),IF(V28-AS25=0,(AS29),IF(V28-AT25=0,(AT29)))))))))))))))))))</f>
        <v>1</v>
      </c>
      <c r="W29" s="13">
        <f>IF(W28-AD25=0,(AD29),IF(W28-AE25=0,(AE29),IF(W28-AF25=0,(AF29),IF(W28-AG25=0,(AG29),IF(W28-AH25=0,(AH29),IF(W28-AI25=0,(AI29),IF(W28-AJ25=0,(AJ29),IF(W28-AK25=0,(AK29),IF(W28-AL25=0,(AL29),IF(W28-AM25=0,(AM29),IF(W28-AN25=0,(AN29),IF(W28-AO25=0,(AO29),IF(W28-AP25=0,(AP29),IF(W28-AQ25=0,(AQ29),IF(W28-AR25=0,(AR29),IF(W28-AS25=0,(AS29),IF(W28-AT25=0,(AT29),IF(W28-AC25=0,(AC29)))))))))))))))))))</f>
        <v>1</v>
      </c>
      <c r="X29" s="13">
        <f>IF(X28-AE25=0,(AE29),IF(X28-AF25=0,(AF29),IF(X28-AG25=0,(AG29),IF(X28-AH25=0,(AH29),IF(X28-AI25=0,(AI29),IF(X28-AJ25=0,(AJ29),IF(X28-AK25=0,(AK29),IF(X28-AL25=0,(AL29),IF(X28-AM25=0,(AM29),IF(X28-AN25=0,(AN29),IF(X28-AO25=0,(AO29),IF(X28-AP25=0,(AP29),IF(X28-AQ25=0,(AQ29),IF(X28-AR25=0,(AR29),IF(X28-AS25=0,(AS29),IF(X28-AT25=0,(AT29),IF(X28-AC25=0,(AC29),IF(X28-AD25=0,(AD29)))))))))))))))))))</f>
        <v>2</v>
      </c>
      <c r="Y29" s="16">
        <f>IF(L23="",(""),SUM(P29:X29))</f>
        <v>12</v>
      </c>
      <c r="Z29" s="3"/>
      <c r="AA29" s="13">
        <f>IF(D29="",(""),SUM(N29,Y29))</f>
        <v>23</v>
      </c>
      <c r="AB29" s="72" t="s">
        <v>2</v>
      </c>
      <c r="AC29" s="73">
        <f xml:space="preserve"> SUM(AC26,AC27,AC28)</f>
        <v>2</v>
      </c>
      <c r="AD29" s="73">
        <f t="shared" ref="AD29:AK29" si="5" xml:space="preserve"> SUM(AD26,AD27,AD28)</f>
        <v>2</v>
      </c>
      <c r="AE29" s="73">
        <f t="shared" si="5"/>
        <v>2</v>
      </c>
      <c r="AF29" s="73">
        <f t="shared" si="5"/>
        <v>2</v>
      </c>
      <c r="AG29" s="73">
        <f t="shared" si="5"/>
        <v>2</v>
      </c>
      <c r="AH29" s="73">
        <f t="shared" si="5"/>
        <v>1</v>
      </c>
      <c r="AI29" s="73">
        <f t="shared" si="5"/>
        <v>1</v>
      </c>
      <c r="AJ29" s="73">
        <f t="shared" si="5"/>
        <v>1</v>
      </c>
      <c r="AK29" s="73">
        <f t="shared" si="5"/>
        <v>1</v>
      </c>
      <c r="AL29" s="73">
        <f xml:space="preserve"> SUM(AL26,AL27,AL28)</f>
        <v>1</v>
      </c>
      <c r="AM29" s="73">
        <f t="shared" ref="AM29:AT29" si="6" xml:space="preserve"> SUM(AM26,AM27,AM28)</f>
        <v>1</v>
      </c>
      <c r="AN29" s="73">
        <f t="shared" si="6"/>
        <v>1</v>
      </c>
      <c r="AO29" s="73">
        <f t="shared" si="6"/>
        <v>1</v>
      </c>
      <c r="AP29" s="73">
        <f t="shared" si="6"/>
        <v>1</v>
      </c>
      <c r="AQ29" s="73">
        <f t="shared" si="6"/>
        <v>1</v>
      </c>
      <c r="AR29" s="73">
        <f t="shared" si="6"/>
        <v>1</v>
      </c>
      <c r="AS29" s="73">
        <f t="shared" si="6"/>
        <v>1</v>
      </c>
      <c r="AT29" s="73">
        <f t="shared" si="6"/>
        <v>1</v>
      </c>
      <c r="AU29" s="71">
        <f>SUM(AC29:AT29)</f>
        <v>23</v>
      </c>
      <c r="AV29" s="75"/>
    </row>
    <row r="30" spans="1:48" ht="4.5" customHeight="1" x14ac:dyDescent="0.25">
      <c r="A30" s="3"/>
      <c r="B30" s="3"/>
      <c r="C30" s="3"/>
      <c r="D30" s="17"/>
      <c r="E30" s="9"/>
      <c r="F30" s="9"/>
      <c r="G30" s="9"/>
      <c r="H30" s="9"/>
      <c r="I30" s="9"/>
      <c r="J30" s="9"/>
      <c r="K30" s="9"/>
      <c r="L30" s="9"/>
      <c r="M30" s="3"/>
      <c r="N30" s="17"/>
      <c r="O30" s="3"/>
      <c r="P30" s="9"/>
      <c r="Q30" s="9"/>
      <c r="R30" s="9"/>
      <c r="S30" s="9"/>
      <c r="T30" s="9"/>
      <c r="U30" s="9"/>
      <c r="V30" s="9"/>
      <c r="W30" s="30"/>
      <c r="X30" s="9"/>
      <c r="Y30" s="17"/>
      <c r="Z30" s="3"/>
      <c r="AA30" s="9"/>
      <c r="AB30" s="75"/>
      <c r="AC30" s="75"/>
      <c r="AD30" s="75"/>
      <c r="AE30" s="75"/>
      <c r="AF30" s="75"/>
      <c r="AG30" s="75"/>
      <c r="AH30" s="75"/>
      <c r="AI30" s="75"/>
      <c r="AJ30" s="75"/>
      <c r="AK30" s="75"/>
      <c r="AL30" s="75"/>
      <c r="AM30" s="75"/>
      <c r="AN30" s="75"/>
      <c r="AO30" s="75"/>
      <c r="AP30" s="75"/>
      <c r="AQ30" s="75"/>
      <c r="AR30" s="75"/>
      <c r="AS30" s="75"/>
      <c r="AT30" s="75"/>
      <c r="AU30" s="75"/>
      <c r="AV30" s="75"/>
    </row>
    <row r="31" spans="1:48" ht="19.5" customHeight="1" x14ac:dyDescent="0.25">
      <c r="A31" s="11" t="s">
        <v>21</v>
      </c>
      <c r="B31" s="11"/>
      <c r="C31" s="11"/>
      <c r="D31" s="16">
        <v>7</v>
      </c>
      <c r="E31" s="13">
        <v>8</v>
      </c>
      <c r="F31" s="13">
        <v>6</v>
      </c>
      <c r="G31" s="13">
        <v>6</v>
      </c>
      <c r="H31" s="13">
        <v>4</v>
      </c>
      <c r="I31" s="13">
        <v>3</v>
      </c>
      <c r="J31" s="13">
        <v>7</v>
      </c>
      <c r="K31" s="13">
        <v>4</v>
      </c>
      <c r="L31" s="13">
        <v>7</v>
      </c>
      <c r="M31" s="3"/>
      <c r="N31" s="13">
        <f>IF(D31="",(""),SUM(D31:L31))</f>
        <v>52</v>
      </c>
      <c r="O31" s="3"/>
      <c r="P31" s="13">
        <v>6</v>
      </c>
      <c r="Q31" s="13">
        <v>8</v>
      </c>
      <c r="R31" s="13">
        <v>7</v>
      </c>
      <c r="S31" s="13">
        <v>9</v>
      </c>
      <c r="T31" s="13">
        <v>5</v>
      </c>
      <c r="U31" s="13">
        <v>5</v>
      </c>
      <c r="V31" s="13">
        <v>6</v>
      </c>
      <c r="W31" s="13">
        <v>5</v>
      </c>
      <c r="X31" s="13">
        <v>6</v>
      </c>
      <c r="Y31" s="13">
        <f>IF(P31="",(""),SUM(P31:X31))</f>
        <v>57</v>
      </c>
      <c r="Z31" s="3"/>
      <c r="AA31" s="13">
        <f>IF(N31="",(""),SUM(N31,Y31))</f>
        <v>109</v>
      </c>
      <c r="AB31" s="75"/>
      <c r="AC31" s="75"/>
      <c r="AD31" s="75"/>
      <c r="AE31" s="75"/>
      <c r="AF31" s="75"/>
      <c r="AG31" s="75"/>
      <c r="AH31" s="75"/>
      <c r="AI31" s="75"/>
      <c r="AJ31" s="75"/>
      <c r="AK31" s="75"/>
      <c r="AL31" s="75"/>
      <c r="AM31" s="75"/>
      <c r="AN31" s="75"/>
      <c r="AO31" s="75"/>
      <c r="AP31" s="75"/>
      <c r="AQ31" s="75"/>
      <c r="AR31" s="75"/>
      <c r="AS31" s="75"/>
      <c r="AT31" s="75"/>
      <c r="AU31" s="75"/>
      <c r="AV31" s="75"/>
    </row>
    <row r="32" spans="1:48" ht="4.5" customHeight="1" x14ac:dyDescent="0.25">
      <c r="A32" s="3"/>
      <c r="B32" s="3"/>
      <c r="C32" s="3"/>
      <c r="D32" s="17"/>
      <c r="E32" s="9"/>
      <c r="F32" s="9"/>
      <c r="G32" s="9"/>
      <c r="H32" s="9"/>
      <c r="I32" s="9"/>
      <c r="J32" s="9"/>
      <c r="K32" s="9"/>
      <c r="L32" s="9"/>
      <c r="M32" s="3"/>
      <c r="N32" s="17"/>
      <c r="O32" s="3"/>
      <c r="P32" s="9"/>
      <c r="Q32" s="9"/>
      <c r="R32" s="9"/>
      <c r="S32" s="9"/>
      <c r="T32" s="9"/>
      <c r="U32" s="9"/>
      <c r="V32" s="9"/>
      <c r="W32" s="9"/>
      <c r="X32" s="9"/>
      <c r="Y32" s="17"/>
      <c r="Z32" s="3"/>
      <c r="AA32" s="9"/>
      <c r="AB32" s="75"/>
      <c r="AC32" s="75"/>
      <c r="AD32" s="75"/>
      <c r="AE32" s="75"/>
      <c r="AF32" s="75"/>
      <c r="AG32" s="75"/>
      <c r="AH32" s="75"/>
      <c r="AI32" s="75"/>
      <c r="AJ32" s="75"/>
      <c r="AK32" s="75"/>
      <c r="AL32" s="75"/>
      <c r="AM32" s="75"/>
      <c r="AN32" s="75"/>
      <c r="AO32" s="75"/>
      <c r="AP32" s="75"/>
      <c r="AQ32" s="75"/>
      <c r="AR32" s="75"/>
      <c r="AS32" s="75"/>
      <c r="AT32" s="75"/>
      <c r="AU32" s="75"/>
      <c r="AV32" s="75"/>
    </row>
    <row r="33" spans="1:48" ht="19.5" customHeight="1" x14ac:dyDescent="0.25">
      <c r="A33" s="11" t="s">
        <v>22</v>
      </c>
      <c r="B33" s="11"/>
      <c r="C33" s="11"/>
      <c r="D33" s="30">
        <f>IF(D31=0,(""),IF(D26-D31+2&lt;=0,(0),IF(D26-D31+2=1,(1),IF(D26-D31+2=2,(2),IF(D26-D31+2=3,(3),IF(D26-D31+2=4,(4)))))))</f>
        <v>0</v>
      </c>
      <c r="E33" s="30">
        <f t="shared" ref="E33:L33" si="7">IF(E31=0,(""),IF(E26-E31+2&lt;=0,(0),IF(E26-E31+2=1,(1),IF(E26-E31+2=2,(2),IF(E26-E31+2=3,(3),IF(E26-E31+2=4,(4)))))))</f>
        <v>0</v>
      </c>
      <c r="F33" s="30">
        <f t="shared" si="7"/>
        <v>0</v>
      </c>
      <c r="G33" s="30">
        <f t="shared" si="7"/>
        <v>0</v>
      </c>
      <c r="H33" s="30">
        <f t="shared" si="7"/>
        <v>2</v>
      </c>
      <c r="I33" s="30">
        <f t="shared" si="7"/>
        <v>2</v>
      </c>
      <c r="J33" s="30">
        <f t="shared" si="7"/>
        <v>0</v>
      </c>
      <c r="K33" s="30">
        <f t="shared" si="7"/>
        <v>1</v>
      </c>
      <c r="L33" s="30">
        <f t="shared" si="7"/>
        <v>0</v>
      </c>
      <c r="M33" s="3"/>
      <c r="N33" s="16">
        <f>IF(D33="",(""),SUM(D33:L33))</f>
        <v>5</v>
      </c>
      <c r="O33" s="3"/>
      <c r="P33" s="30">
        <f t="shared" ref="P33:X33" si="8">IF(P31=0,(""),IF(P26-P31+2&lt;=0,(0),IF(P26-P31+2=1,(1),IF(P26-P31+2=2,(2),IF(P26-P31+2=3,(3),IF(P26-P31+2=4,(4)))))))</f>
        <v>0</v>
      </c>
      <c r="Q33" s="30">
        <f t="shared" si="8"/>
        <v>0</v>
      </c>
      <c r="R33" s="30">
        <f t="shared" si="8"/>
        <v>0</v>
      </c>
      <c r="S33" s="30">
        <f t="shared" si="8"/>
        <v>0</v>
      </c>
      <c r="T33" s="30">
        <f t="shared" si="8"/>
        <v>0</v>
      </c>
      <c r="U33" s="30">
        <f t="shared" si="8"/>
        <v>1</v>
      </c>
      <c r="V33" s="30">
        <f t="shared" si="8"/>
        <v>0</v>
      </c>
      <c r="W33" s="30">
        <f t="shared" si="8"/>
        <v>0</v>
      </c>
      <c r="X33" s="30">
        <f t="shared" si="8"/>
        <v>0</v>
      </c>
      <c r="Y33" s="16">
        <f>IF(D33="",(""),SUM(P33:X33))</f>
        <v>1</v>
      </c>
      <c r="Z33" s="3"/>
      <c r="AA33" s="13">
        <f>IF(D33="",(""),SUM(N33,Y33))</f>
        <v>6</v>
      </c>
      <c r="AB33" s="75"/>
      <c r="AC33" s="75"/>
      <c r="AD33" s="75"/>
      <c r="AE33" s="75"/>
      <c r="AF33" s="75"/>
      <c r="AG33" s="75"/>
      <c r="AH33" s="75"/>
      <c r="AI33" s="75"/>
      <c r="AJ33" s="75"/>
      <c r="AK33" s="75"/>
      <c r="AL33" s="75"/>
      <c r="AM33" s="75"/>
      <c r="AN33" s="75"/>
      <c r="AO33" s="75"/>
      <c r="AP33" s="75"/>
      <c r="AQ33" s="75"/>
      <c r="AR33" s="75"/>
      <c r="AS33" s="75"/>
      <c r="AT33" s="75"/>
      <c r="AU33" s="75"/>
      <c r="AV33" s="75"/>
    </row>
    <row r="34" spans="1:48" ht="4.5" customHeight="1" x14ac:dyDescent="0.25">
      <c r="A34" s="31"/>
      <c r="B34" s="19"/>
      <c r="C34" s="19"/>
      <c r="D34" s="49"/>
      <c r="E34" s="21"/>
      <c r="F34" s="21"/>
      <c r="G34" s="21"/>
      <c r="H34" s="21"/>
      <c r="I34" s="21"/>
      <c r="J34" s="21"/>
      <c r="K34" s="21"/>
      <c r="L34" s="21"/>
      <c r="M34" s="3"/>
      <c r="N34" s="49"/>
      <c r="O34" s="3"/>
      <c r="P34" s="21"/>
      <c r="Q34" s="21"/>
      <c r="R34" s="21"/>
      <c r="S34" s="21"/>
      <c r="T34" s="21"/>
      <c r="U34" s="21"/>
      <c r="V34" s="21"/>
      <c r="W34" s="21"/>
      <c r="X34" s="21"/>
      <c r="Y34" s="49"/>
      <c r="Z34" s="3"/>
      <c r="AA34" s="50"/>
      <c r="AB34" s="75"/>
      <c r="AC34" s="75"/>
      <c r="AD34" s="75"/>
      <c r="AE34" s="75"/>
      <c r="AF34" s="75"/>
      <c r="AG34" s="75"/>
      <c r="AH34" s="75"/>
      <c r="AI34" s="75"/>
      <c r="AJ34" s="75"/>
      <c r="AK34" s="75"/>
      <c r="AL34" s="75"/>
      <c r="AM34" s="75"/>
      <c r="AN34" s="75"/>
      <c r="AO34" s="75"/>
      <c r="AP34" s="75"/>
      <c r="AQ34" s="75"/>
      <c r="AR34" s="75"/>
      <c r="AS34" s="75"/>
      <c r="AT34" s="75"/>
      <c r="AU34" s="75"/>
      <c r="AV34" s="75"/>
    </row>
    <row r="35" spans="1:48" ht="19.5" customHeight="1" x14ac:dyDescent="0.25">
      <c r="A35" s="11" t="s">
        <v>23</v>
      </c>
      <c r="B35" s="11"/>
      <c r="C35" s="11"/>
      <c r="D35" s="30">
        <f>IF(D31=0,(""),IF(D26+D29-D31+2&lt;=0,(0),IF(D26+D29-D31+2=1,(1),IF(D26+D29-D31+2=2,(2),IF(D26+D29-D31+2=3,(3),IF(D26+D29-D31+2=4,(4),IF(D26+D29-D31+2=5,(5))))))))</f>
        <v>0</v>
      </c>
      <c r="E35" s="30">
        <f t="shared" ref="E35:L35" si="9">IF(E31=0,(""),IF(E26+E29-E31+2&lt;=0,(0),IF(E26+E29-E31+2=1,(1),IF(E26+E29-E31+2=2,(2),IF(E26+E29-E31+2=3,(3),IF(E26+E29-E31+2=4,(4),IF(E26+E29-E31+2=5,(5))))))))</f>
        <v>0</v>
      </c>
      <c r="F35" s="30">
        <f t="shared" si="9"/>
        <v>0</v>
      </c>
      <c r="G35" s="30">
        <f t="shared" si="9"/>
        <v>1</v>
      </c>
      <c r="H35" s="30">
        <f t="shared" si="9"/>
        <v>3</v>
      </c>
      <c r="I35" s="30">
        <f t="shared" si="9"/>
        <v>3</v>
      </c>
      <c r="J35" s="30">
        <f t="shared" si="9"/>
        <v>2</v>
      </c>
      <c r="K35" s="30">
        <f t="shared" si="9"/>
        <v>2</v>
      </c>
      <c r="L35" s="30">
        <f t="shared" si="9"/>
        <v>2</v>
      </c>
      <c r="M35" s="3"/>
      <c r="N35" s="16">
        <f>IF(D35="",(""),SUM(D35:L35))</f>
        <v>13</v>
      </c>
      <c r="O35" s="3"/>
      <c r="P35" s="30">
        <f t="shared" ref="P35:W35" si="10">IF(P31=0,(""),IF(P26+P29-P31+2&lt;=0,(0),IF(P26+P29-P31+2=1,(1),IF(P26+P29-P31+2=2,(2),IF(P26+P29-P31+2=3,(3),IF(P26+P29-P31+2=4,(4),IF(P26+P29-P31+2=5,(5))))))))</f>
        <v>1</v>
      </c>
      <c r="Q35" s="30">
        <f t="shared" si="10"/>
        <v>0</v>
      </c>
      <c r="R35" s="30">
        <f t="shared" si="10"/>
        <v>0</v>
      </c>
      <c r="S35" s="30">
        <f t="shared" si="10"/>
        <v>0</v>
      </c>
      <c r="T35" s="30">
        <f t="shared" si="10"/>
        <v>1</v>
      </c>
      <c r="U35" s="30">
        <f t="shared" si="10"/>
        <v>3</v>
      </c>
      <c r="V35" s="30">
        <f t="shared" si="10"/>
        <v>1</v>
      </c>
      <c r="W35" s="30">
        <f t="shared" si="10"/>
        <v>1</v>
      </c>
      <c r="X35" s="30">
        <f>IF(X31=0,(""),IF(X26+X29-X31+2&lt;=0,(0),IF(X26+X29-X31+2=1,(1),IF(X26+X29-X31+2=2,(2),IF(X26+X29-X31+2=3,(3),IF(X26+X29-X31+2=4,(4),IF(X26+X29-X31+2=5,(5))))))))</f>
        <v>2</v>
      </c>
      <c r="Y35" s="16">
        <f>IF(D35="",(""),SUM(P35:X35))</f>
        <v>9</v>
      </c>
      <c r="Z35" s="3"/>
      <c r="AA35" s="13">
        <f>IF(D35="",(""),SUM(N35,Y35))</f>
        <v>22</v>
      </c>
      <c r="AB35" s="75"/>
      <c r="AC35" s="75"/>
      <c r="AD35" s="75"/>
      <c r="AE35" s="75"/>
      <c r="AF35" s="75"/>
      <c r="AG35" s="75"/>
      <c r="AH35" s="75"/>
      <c r="AI35" s="75"/>
      <c r="AJ35" s="75"/>
      <c r="AK35" s="75"/>
      <c r="AL35" s="75"/>
      <c r="AM35" s="75"/>
      <c r="AN35" s="75"/>
      <c r="AO35" s="75"/>
      <c r="AP35" s="75"/>
      <c r="AQ35" s="75"/>
      <c r="AR35" s="75"/>
      <c r="AS35" s="75"/>
      <c r="AT35" s="75"/>
      <c r="AU35" s="75"/>
      <c r="AV35" s="75"/>
    </row>
    <row r="36" spans="1:48" ht="4.5" customHeight="1" x14ac:dyDescent="0.25">
      <c r="A36" s="19"/>
      <c r="B36" s="3"/>
      <c r="C36" s="3"/>
      <c r="D36" s="20"/>
      <c r="E36" s="19"/>
      <c r="F36" s="19"/>
      <c r="G36" s="19"/>
      <c r="H36" s="19"/>
      <c r="I36" s="19"/>
      <c r="J36" s="19"/>
      <c r="K36" s="19"/>
      <c r="L36" s="19"/>
      <c r="M36" s="19"/>
      <c r="N36" s="20"/>
      <c r="O36" s="19"/>
      <c r="P36" s="19"/>
      <c r="Q36" s="19"/>
      <c r="R36" s="19"/>
      <c r="S36" s="19"/>
      <c r="T36" s="19"/>
      <c r="U36" s="19"/>
      <c r="V36" s="19"/>
      <c r="W36" s="19"/>
      <c r="X36" s="21"/>
      <c r="Y36" s="20"/>
      <c r="Z36" s="19"/>
      <c r="AA36" s="21"/>
      <c r="AB36" s="75"/>
      <c r="AC36" s="75"/>
      <c r="AD36" s="75"/>
      <c r="AE36" s="75"/>
      <c r="AF36" s="75"/>
      <c r="AG36" s="75"/>
      <c r="AH36" s="75"/>
      <c r="AI36" s="75"/>
      <c r="AJ36" s="75"/>
      <c r="AK36" s="75"/>
      <c r="AL36" s="75"/>
      <c r="AM36" s="75"/>
      <c r="AN36" s="75"/>
      <c r="AO36" s="75"/>
      <c r="AP36" s="75"/>
      <c r="AQ36" s="75"/>
      <c r="AR36" s="75"/>
      <c r="AS36" s="75"/>
      <c r="AT36" s="75"/>
      <c r="AU36" s="75"/>
      <c r="AV36" s="75"/>
    </row>
    <row r="37" spans="1:48" ht="34.5" customHeight="1" x14ac:dyDescent="0.25">
      <c r="A37" s="11" t="s">
        <v>3</v>
      </c>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9"/>
      <c r="AB37" s="75"/>
      <c r="AC37" s="75"/>
      <c r="AD37" s="75"/>
      <c r="AE37" s="75"/>
      <c r="AF37" s="75"/>
      <c r="AG37" s="75"/>
      <c r="AH37" s="75"/>
      <c r="AI37" s="75"/>
      <c r="AJ37" s="75"/>
      <c r="AK37" s="75"/>
      <c r="AL37" s="75"/>
      <c r="AM37" s="75"/>
      <c r="AN37" s="75"/>
      <c r="AO37" s="75"/>
      <c r="AP37" s="75"/>
      <c r="AQ37" s="75"/>
      <c r="AR37" s="75"/>
      <c r="AS37" s="75"/>
      <c r="AT37" s="75"/>
      <c r="AU37" s="75"/>
      <c r="AV37" s="75"/>
    </row>
    <row r="38" spans="1:48" ht="5.85" customHeight="1" x14ac:dyDescent="0.25">
      <c r="A38" s="19"/>
      <c r="D38" s="14"/>
      <c r="E38" s="52"/>
      <c r="F38" s="52"/>
      <c r="G38" s="52"/>
      <c r="H38" s="52"/>
      <c r="I38" s="52"/>
      <c r="J38" s="52"/>
      <c r="K38" s="52"/>
      <c r="L38" s="52"/>
      <c r="M38" s="52"/>
      <c r="N38" s="52"/>
      <c r="O38" s="52"/>
      <c r="P38" s="52"/>
      <c r="Q38" s="52"/>
      <c r="R38" s="52"/>
      <c r="S38" s="52"/>
      <c r="T38" s="52"/>
      <c r="U38" s="52"/>
      <c r="V38" s="52"/>
      <c r="W38" s="52"/>
      <c r="X38" s="52"/>
      <c r="Y38" s="52"/>
      <c r="Z38" s="52"/>
      <c r="AA38" s="52"/>
      <c r="AB38" s="75"/>
      <c r="AC38" s="75"/>
      <c r="AD38" s="75"/>
      <c r="AE38" s="75"/>
      <c r="AF38" s="75"/>
      <c r="AG38" s="75"/>
      <c r="AH38" s="75"/>
      <c r="AI38" s="75"/>
      <c r="AJ38" s="75"/>
      <c r="AK38" s="75"/>
      <c r="AL38" s="75"/>
      <c r="AM38" s="75"/>
      <c r="AN38" s="75"/>
      <c r="AO38" s="75"/>
      <c r="AP38" s="75"/>
      <c r="AQ38" s="75"/>
      <c r="AR38" s="75"/>
      <c r="AS38" s="75"/>
      <c r="AT38" s="75"/>
      <c r="AU38" s="75"/>
      <c r="AV38" s="75"/>
    </row>
    <row r="39" spans="1:48" ht="21" x14ac:dyDescent="0.25">
      <c r="A39" s="131"/>
      <c r="B39" s="6"/>
      <c r="C39" s="6"/>
      <c r="D39" s="14"/>
      <c r="E39" s="6"/>
      <c r="F39" s="6"/>
      <c r="G39" s="6"/>
      <c r="H39" s="6"/>
      <c r="I39" s="141" t="str">
        <f>infos!$W$1</f>
        <v>GOLF DU CHÂTEAU D'AUGERVILLE</v>
      </c>
      <c r="J39" s="142"/>
      <c r="K39" s="142"/>
      <c r="L39" s="142"/>
      <c r="M39" s="142"/>
      <c r="N39" s="142"/>
      <c r="O39" s="142"/>
      <c r="P39" s="142"/>
      <c r="Q39" s="142"/>
      <c r="R39" s="142"/>
      <c r="S39" s="143"/>
      <c r="T39" s="10"/>
      <c r="U39" s="10"/>
      <c r="V39" s="144">
        <f>infos!$Z$2</f>
        <v>41807</v>
      </c>
      <c r="W39" s="145"/>
      <c r="X39" s="145"/>
      <c r="Y39" s="146"/>
      <c r="Z39" s="7"/>
      <c r="AA39" s="6"/>
      <c r="AB39" s="75"/>
      <c r="AC39" s="75"/>
      <c r="AD39" s="75"/>
      <c r="AE39" s="75"/>
      <c r="AF39" s="75"/>
      <c r="AG39" s="75"/>
      <c r="AH39" s="75"/>
      <c r="AI39" s="75"/>
      <c r="AJ39" s="75"/>
      <c r="AK39" s="75"/>
      <c r="AL39" s="75"/>
      <c r="AM39" s="75"/>
      <c r="AN39" s="75"/>
      <c r="AO39" s="75"/>
      <c r="AP39" s="75"/>
      <c r="AQ39" s="75"/>
      <c r="AR39" s="75"/>
      <c r="AS39" s="75"/>
      <c r="AT39" s="75"/>
      <c r="AU39" s="75"/>
      <c r="AV39" s="75"/>
    </row>
    <row r="40" spans="1:48" ht="21" x14ac:dyDescent="0.25">
      <c r="A40" s="131"/>
      <c r="B40" s="6"/>
      <c r="C40" s="6"/>
      <c r="D40" s="14"/>
      <c r="E40" s="6"/>
      <c r="F40" s="6"/>
      <c r="G40" s="6"/>
      <c r="I40" s="33"/>
      <c r="J40" s="34"/>
      <c r="K40" s="34"/>
      <c r="L40" s="34"/>
      <c r="M40" s="34"/>
      <c r="N40" s="102" t="str">
        <f>infos!$W$2</f>
        <v>STROKE-PLAY - 18 Trous</v>
      </c>
      <c r="O40" s="34"/>
      <c r="P40" s="34"/>
      <c r="Q40" s="34"/>
      <c r="R40" s="34"/>
      <c r="S40" s="34"/>
      <c r="T40" s="45"/>
      <c r="U40" s="10"/>
      <c r="V40" s="6"/>
      <c r="W40" s="8" t="s">
        <v>8</v>
      </c>
      <c r="X40" s="43">
        <f>infos!$X$3</f>
        <v>72</v>
      </c>
      <c r="Y40" s="14"/>
      <c r="Z40" s="7"/>
      <c r="AA40" s="6" t="s">
        <v>43</v>
      </c>
      <c r="AB40" s="75"/>
      <c r="AC40" s="75"/>
      <c r="AD40" s="75"/>
      <c r="AE40" s="75"/>
      <c r="AF40" s="75"/>
      <c r="AG40" s="75"/>
      <c r="AH40" s="75"/>
      <c r="AI40" s="75"/>
      <c r="AJ40" s="75"/>
      <c r="AK40" s="75"/>
      <c r="AL40" s="75"/>
      <c r="AM40" s="75"/>
      <c r="AN40" s="75"/>
      <c r="AO40" s="75"/>
      <c r="AP40" s="75"/>
      <c r="AQ40" s="75"/>
      <c r="AR40" s="75"/>
      <c r="AS40" s="75"/>
      <c r="AT40" s="75"/>
      <c r="AU40" s="75"/>
      <c r="AV40" s="75"/>
    </row>
    <row r="41" spans="1:48" ht="5.25" customHeight="1" x14ac:dyDescent="0.25">
      <c r="I41" s="45"/>
      <c r="J41" s="45"/>
      <c r="K41" s="45"/>
      <c r="L41" s="45"/>
      <c r="M41" s="45"/>
      <c r="O41" s="45"/>
      <c r="P41" s="45"/>
      <c r="Q41" s="45"/>
      <c r="R41" s="45"/>
      <c r="S41" s="45"/>
      <c r="T41" s="45"/>
      <c r="U41" s="45"/>
      <c r="V41" s="45"/>
      <c r="W41" s="45"/>
      <c r="X41" s="45"/>
      <c r="AA41" s="54"/>
      <c r="AB41" s="75"/>
      <c r="AC41" s="75"/>
      <c r="AD41" s="75"/>
      <c r="AE41" s="75"/>
      <c r="AF41" s="75"/>
      <c r="AG41" s="75"/>
      <c r="AH41" s="75"/>
      <c r="AI41" s="75"/>
      <c r="AJ41" s="75"/>
      <c r="AK41" s="75"/>
      <c r="AL41" s="75"/>
      <c r="AM41" s="75"/>
      <c r="AN41" s="75"/>
      <c r="AO41" s="75"/>
      <c r="AP41" s="75"/>
      <c r="AQ41" s="75"/>
      <c r="AR41" s="75"/>
      <c r="AS41" s="75"/>
      <c r="AT41" s="75"/>
      <c r="AU41" s="75"/>
      <c r="AV41" s="75"/>
    </row>
    <row r="42" spans="1:48" x14ac:dyDescent="0.25">
      <c r="A42" s="149" t="str">
        <f>IF(infos!V9="",(""),IF(infos!V9=3,(infos!W9)))</f>
        <v>CLEMENT Rémi</v>
      </c>
      <c r="B42" s="150"/>
      <c r="C42" s="150"/>
      <c r="D42" s="150"/>
      <c r="E42" s="150"/>
      <c r="F42" s="150"/>
      <c r="G42" s="150"/>
      <c r="H42" s="151"/>
      <c r="I42" s="48"/>
      <c r="J42" s="130" t="s">
        <v>11</v>
      </c>
      <c r="K42" s="130"/>
      <c r="L42" s="147">
        <f>IF(infos!V9=0,(""),IF(infos!V9=3,(infos!Y9)))</f>
        <v>15.7</v>
      </c>
      <c r="M42" s="148"/>
      <c r="N42" s="15" t="s">
        <v>10</v>
      </c>
      <c r="O42" s="132">
        <f>IF(AA42=(""),(""),IF(AA42=0,(infos!Z4),(infos!Z5)))</f>
        <v>69.8</v>
      </c>
      <c r="P42" s="133"/>
      <c r="Q42" s="45"/>
      <c r="R42" s="134" t="s">
        <v>9</v>
      </c>
      <c r="S42" s="130"/>
      <c r="T42" s="132">
        <f>IF(AA42=(""),(""),IF(AA42=0,(infos!X4),(infos!X5)))</f>
        <v>128</v>
      </c>
      <c r="U42" s="133"/>
      <c r="V42" s="130" t="s">
        <v>12</v>
      </c>
      <c r="W42" s="130"/>
      <c r="X42" s="130"/>
      <c r="Y42" s="66">
        <f>(IF(L42="",(""),ROUND((L42*T42/113)+(O42-X40),0)))</f>
        <v>16</v>
      </c>
      <c r="Z42" s="45"/>
      <c r="AA42" s="12">
        <f>IF(infos!V9=0,(""),IF(infos!V9=3,(infos!AB9)))</f>
        <v>0</v>
      </c>
      <c r="AB42" s="75"/>
      <c r="AC42" s="75"/>
      <c r="AD42" s="75"/>
      <c r="AE42" s="75"/>
      <c r="AF42" s="75"/>
      <c r="AG42" s="75"/>
      <c r="AH42" s="75"/>
      <c r="AI42" s="75"/>
      <c r="AJ42" s="75"/>
      <c r="AK42" s="75"/>
      <c r="AL42" s="75"/>
      <c r="AM42" s="75"/>
      <c r="AN42" s="75"/>
      <c r="AO42" s="75"/>
      <c r="AP42" s="75"/>
      <c r="AQ42" s="75"/>
      <c r="AR42" s="75"/>
      <c r="AS42" s="75"/>
      <c r="AT42" s="75"/>
      <c r="AU42" s="75"/>
      <c r="AV42" s="75"/>
    </row>
    <row r="43" spans="1:48" ht="5.85" customHeight="1" x14ac:dyDescent="0.25">
      <c r="I43" s="45"/>
      <c r="J43" s="45"/>
      <c r="K43" s="45"/>
      <c r="L43" s="45"/>
      <c r="M43" s="45"/>
      <c r="O43" s="45"/>
      <c r="P43" s="45"/>
      <c r="Q43" s="45"/>
      <c r="R43" s="45"/>
      <c r="S43" s="45"/>
      <c r="T43" s="45"/>
      <c r="U43" s="45"/>
      <c r="V43" s="45"/>
      <c r="W43" s="45"/>
      <c r="X43" s="45"/>
      <c r="AA43" s="45"/>
      <c r="AB43" s="75"/>
      <c r="AC43" s="75"/>
      <c r="AD43" s="75"/>
      <c r="AE43" s="75"/>
      <c r="AF43" s="75"/>
      <c r="AG43" s="75"/>
      <c r="AH43" s="75"/>
      <c r="AI43" s="75"/>
      <c r="AJ43" s="75"/>
      <c r="AK43" s="75"/>
      <c r="AL43" s="75"/>
      <c r="AM43" s="75"/>
      <c r="AN43" s="75"/>
      <c r="AO43" s="75"/>
      <c r="AP43" s="75"/>
      <c r="AQ43" s="75"/>
      <c r="AR43" s="75"/>
      <c r="AS43" s="75"/>
      <c r="AT43" s="75"/>
      <c r="AU43" s="75"/>
      <c r="AV43" s="75"/>
    </row>
    <row r="44" spans="1:48" s="29" customFormat="1" ht="17.100000000000001" customHeight="1" x14ac:dyDescent="0.25">
      <c r="A44" s="105"/>
      <c r="B44" s="105">
        <v>1</v>
      </c>
      <c r="C44" s="105"/>
      <c r="D44" s="64">
        <v>1</v>
      </c>
      <c r="E44" s="65">
        <v>2</v>
      </c>
      <c r="F44" s="65">
        <v>3</v>
      </c>
      <c r="G44" s="65">
        <v>4</v>
      </c>
      <c r="H44" s="65">
        <v>5</v>
      </c>
      <c r="I44" s="65">
        <v>6</v>
      </c>
      <c r="J44" s="65">
        <v>7</v>
      </c>
      <c r="K44" s="65">
        <v>8</v>
      </c>
      <c r="L44" s="65">
        <v>9</v>
      </c>
      <c r="M44" s="9"/>
      <c r="N44" s="16" t="s">
        <v>5</v>
      </c>
      <c r="O44" s="9"/>
      <c r="P44" s="65">
        <v>10</v>
      </c>
      <c r="Q44" s="65">
        <v>11</v>
      </c>
      <c r="R44" s="65">
        <v>12</v>
      </c>
      <c r="S44" s="65">
        <v>13</v>
      </c>
      <c r="T44" s="65">
        <v>14</v>
      </c>
      <c r="U44" s="65">
        <v>15</v>
      </c>
      <c r="V44" s="65">
        <v>16</v>
      </c>
      <c r="W44" s="65">
        <v>17</v>
      </c>
      <c r="X44" s="65">
        <v>18</v>
      </c>
      <c r="Y44" s="16" t="s">
        <v>6</v>
      </c>
      <c r="Z44" s="3"/>
      <c r="AA44" s="13" t="s">
        <v>7</v>
      </c>
      <c r="AB44" s="72" t="s">
        <v>0</v>
      </c>
      <c r="AC44" s="73">
        <v>1</v>
      </c>
      <c r="AD44" s="73">
        <v>2</v>
      </c>
      <c r="AE44" s="73">
        <v>3</v>
      </c>
      <c r="AF44" s="73">
        <v>4</v>
      </c>
      <c r="AG44" s="73">
        <v>5</v>
      </c>
      <c r="AH44" s="73">
        <v>6</v>
      </c>
      <c r="AI44" s="73">
        <v>7</v>
      </c>
      <c r="AJ44" s="73">
        <v>8</v>
      </c>
      <c r="AK44" s="73">
        <v>9</v>
      </c>
      <c r="AL44" s="73">
        <v>10</v>
      </c>
      <c r="AM44" s="73">
        <v>11</v>
      </c>
      <c r="AN44" s="73">
        <v>12</v>
      </c>
      <c r="AO44" s="73">
        <v>13</v>
      </c>
      <c r="AP44" s="73">
        <v>14</v>
      </c>
      <c r="AQ44" s="73">
        <v>15</v>
      </c>
      <c r="AR44" s="73">
        <v>16</v>
      </c>
      <c r="AS44" s="73">
        <v>17</v>
      </c>
      <c r="AT44" s="73">
        <v>18</v>
      </c>
      <c r="AU44" s="96"/>
      <c r="AV44" s="96"/>
    </row>
    <row r="45" spans="1:48" ht="19.5" customHeight="1" x14ac:dyDescent="0.25">
      <c r="A45" s="11" t="s">
        <v>1</v>
      </c>
      <c r="B45" s="11"/>
      <c r="C45" s="11"/>
      <c r="D45" s="16">
        <f>infos!B3</f>
        <v>4</v>
      </c>
      <c r="E45" s="16">
        <f>infos!C3</f>
        <v>5</v>
      </c>
      <c r="F45" s="16">
        <f>infos!D3</f>
        <v>3</v>
      </c>
      <c r="G45" s="16">
        <f>infos!E3</f>
        <v>4</v>
      </c>
      <c r="H45" s="16">
        <f>infos!F3</f>
        <v>4</v>
      </c>
      <c r="I45" s="16">
        <f>infos!G3</f>
        <v>3</v>
      </c>
      <c r="J45" s="16">
        <f>infos!H3</f>
        <v>5</v>
      </c>
      <c r="K45" s="16">
        <f>infos!I3</f>
        <v>3</v>
      </c>
      <c r="L45" s="16">
        <f>infos!J3</f>
        <v>5</v>
      </c>
      <c r="M45" s="9"/>
      <c r="N45" s="16">
        <f>SUM(D45:L45)</f>
        <v>36</v>
      </c>
      <c r="O45" s="9"/>
      <c r="P45" s="13">
        <f>infos!L3</f>
        <v>4</v>
      </c>
      <c r="Q45" s="13">
        <f>infos!M3</f>
        <v>5</v>
      </c>
      <c r="R45" s="13">
        <f>infos!N3</f>
        <v>4</v>
      </c>
      <c r="S45" s="13">
        <f>infos!O3</f>
        <v>5</v>
      </c>
      <c r="T45" s="13">
        <f>infos!P3</f>
        <v>3</v>
      </c>
      <c r="U45" s="13">
        <f>infos!Q3</f>
        <v>4</v>
      </c>
      <c r="V45" s="13">
        <f>infos!R3</f>
        <v>4</v>
      </c>
      <c r="W45" s="13">
        <f>infos!S3</f>
        <v>3</v>
      </c>
      <c r="X45" s="13">
        <f>infos!T3</f>
        <v>4</v>
      </c>
      <c r="Y45" s="16">
        <f>SUM(P45:X45)</f>
        <v>36</v>
      </c>
      <c r="Z45" s="3"/>
      <c r="AA45" s="59">
        <f>SUM(N45,Y45)</f>
        <v>72</v>
      </c>
      <c r="AB45" s="71"/>
      <c r="AC45" s="73">
        <f>IF(GESTEP(Y42-1,0),1,0)</f>
        <v>1</v>
      </c>
      <c r="AD45" s="73">
        <f>IF(GESTEP(Y42-2,0),1,0)</f>
        <v>1</v>
      </c>
      <c r="AE45" s="73">
        <f>IF(GESTEP(Y42-3,0),1,0)</f>
        <v>1</v>
      </c>
      <c r="AF45" s="73">
        <f>IF(GESTEP(Y42-4,0),1,0)</f>
        <v>1</v>
      </c>
      <c r="AG45" s="73">
        <f>IF(GESTEP(Y42-5,0),1,0)</f>
        <v>1</v>
      </c>
      <c r="AH45" s="73">
        <f>IF(GESTEP(Y42-6,0),1,0)</f>
        <v>1</v>
      </c>
      <c r="AI45" s="73">
        <f>IF(GESTEP(Y42-7,0),1,0)</f>
        <v>1</v>
      </c>
      <c r="AJ45" s="73">
        <f>IF(GESTEP(Y42-8,0),1,0)</f>
        <v>1</v>
      </c>
      <c r="AK45" s="73">
        <f>IF(GESTEP(Y42-9,0),1,0)</f>
        <v>1</v>
      </c>
      <c r="AL45" s="73">
        <f>IF(GESTEP(Y42-10,0),1,0)</f>
        <v>1</v>
      </c>
      <c r="AM45" s="73">
        <f>IF(GESTEP(Y42-11,0),1,0)</f>
        <v>1</v>
      </c>
      <c r="AN45" s="73">
        <f>IF(GESTEP(Y42-12,0),1,0)</f>
        <v>1</v>
      </c>
      <c r="AO45" s="73">
        <f>IF(GESTEP(Y42-13,0),1,0)</f>
        <v>1</v>
      </c>
      <c r="AP45" s="73">
        <f>IF(GESTEP(Y42-14,0),1,0)</f>
        <v>1</v>
      </c>
      <c r="AQ45" s="73">
        <f>IF(GESTEP(Y42-15,0),1,0)</f>
        <v>1</v>
      </c>
      <c r="AR45" s="73">
        <f>IF(GESTEP(Y42-16,0),1,0)</f>
        <v>1</v>
      </c>
      <c r="AS45" s="73">
        <f>IF(GESTEP(Y42-17,0),1,0)</f>
        <v>0</v>
      </c>
      <c r="AT45" s="73">
        <f>IF(GESTEP(Y42-18,0),1,0)</f>
        <v>0</v>
      </c>
      <c r="AU45" s="71"/>
      <c r="AV45" s="75"/>
    </row>
    <row r="46" spans="1:48" ht="19.5" customHeight="1" x14ac:dyDescent="0.25">
      <c r="A46" s="11" t="s">
        <v>4</v>
      </c>
      <c r="B46" s="11"/>
      <c r="C46" s="11"/>
      <c r="D46" s="13">
        <f>IF(AA42=0,(infos!B4),(infos!B5))</f>
        <v>333</v>
      </c>
      <c r="E46" s="13">
        <f>IF(AA42=0,(infos!C4),(infos!C5))</f>
        <v>394</v>
      </c>
      <c r="F46" s="13">
        <f>IF(AA42=0,(infos!D4),(infos!D5))</f>
        <v>149</v>
      </c>
      <c r="G46" s="13">
        <f>IF(AA42=0,(infos!E4),(infos!E5))</f>
        <v>315</v>
      </c>
      <c r="H46" s="13">
        <f>IF(AA42=0,(infos!F4),(infos!F5))</f>
        <v>307</v>
      </c>
      <c r="I46" s="13">
        <f>IF(AA42=0,(infos!G4),(infos!G5))</f>
        <v>148</v>
      </c>
      <c r="J46" s="13">
        <f>IF(AA42=0,(infos!H4),(infos!H5))</f>
        <v>447</v>
      </c>
      <c r="K46" s="13">
        <f>IF(AA42=0,(infos!I4),(infos!I5))</f>
        <v>168</v>
      </c>
      <c r="L46" s="13">
        <f>IF(AA42=0,(infos!J4),(infos!J5))</f>
        <v>441</v>
      </c>
      <c r="M46" s="3"/>
      <c r="N46" s="13">
        <f>SUM(D46:L46)</f>
        <v>2702</v>
      </c>
      <c r="O46" s="3"/>
      <c r="P46" s="13">
        <f>IF(AA42=0,(infos!L4),(infos!L5))</f>
        <v>302</v>
      </c>
      <c r="Q46" s="13">
        <f>IF(AA42=0,(infos!M4),(infos!M5))</f>
        <v>410</v>
      </c>
      <c r="R46" s="13">
        <f>IF(AA42=0,(infos!N4),(infos!N5))</f>
        <v>325</v>
      </c>
      <c r="S46" s="13">
        <f>IF(AA42=0,(infos!O4),(infos!O5))</f>
        <v>422</v>
      </c>
      <c r="T46" s="13">
        <f>IF(AA42=0,(infos!P4),(infos!P5))</f>
        <v>142</v>
      </c>
      <c r="U46" s="13">
        <f>IF(AA42=0,(infos!Q4),(infos!Q5))</f>
        <v>310</v>
      </c>
      <c r="V46" s="13">
        <f>IF(AA42=0,(infos!R4),(infos!R5))</f>
        <v>354</v>
      </c>
      <c r="W46" s="13">
        <f>IF(AA42=0,(infos!S4),(infos!S5))</f>
        <v>151</v>
      </c>
      <c r="X46" s="13">
        <f>IF(AA42=0,(infos!T4),(infos!T5))</f>
        <v>367</v>
      </c>
      <c r="Y46" s="13">
        <f>SUM(P46:X46)</f>
        <v>2783</v>
      </c>
      <c r="Z46" s="3"/>
      <c r="AA46" s="13">
        <f>SUM(N46,Y46)</f>
        <v>5485</v>
      </c>
      <c r="AB46" s="71"/>
      <c r="AC46" s="73">
        <f>IF(GESTEP(Y42-19,0),1,0)</f>
        <v>0</v>
      </c>
      <c r="AD46" s="73">
        <f>IF(GESTEP(Y42-20,0),1,0)</f>
        <v>0</v>
      </c>
      <c r="AE46" s="73">
        <f>IF(GESTEP(Y42-21,0),1,0)</f>
        <v>0</v>
      </c>
      <c r="AF46" s="73">
        <f>IF(GESTEP(Y42-22,0),1,0)</f>
        <v>0</v>
      </c>
      <c r="AG46" s="73">
        <f>IF(GESTEP(Y42-23,0),1,0)</f>
        <v>0</v>
      </c>
      <c r="AH46" s="73">
        <f>IF(GESTEP(Y42-24,0),1,0)</f>
        <v>0</v>
      </c>
      <c r="AI46" s="73">
        <f>IF(GESTEP(Y42-25,0),1,0)</f>
        <v>0</v>
      </c>
      <c r="AJ46" s="73">
        <f>IF(GESTEP(Y42-26,0),1,0)</f>
        <v>0</v>
      </c>
      <c r="AK46" s="73">
        <f>IF(GESTEP(Y42-27,0),1,0)</f>
        <v>0</v>
      </c>
      <c r="AL46" s="73">
        <f>IF(GESTEP(Y42-28,0),1,0)</f>
        <v>0</v>
      </c>
      <c r="AM46" s="73">
        <f>IF(GESTEP(Y42-29,0),1,0)</f>
        <v>0</v>
      </c>
      <c r="AN46" s="73">
        <f>IF(GESTEP(Y42-30,0),1,0)</f>
        <v>0</v>
      </c>
      <c r="AO46" s="73">
        <f>IF(GESTEP(Y42-31,0),1,0)</f>
        <v>0</v>
      </c>
      <c r="AP46" s="73">
        <f>IF(GESTEP(Y42-32,0),1,0)</f>
        <v>0</v>
      </c>
      <c r="AQ46" s="73">
        <f>IF(GESTEP(Y42-33,0),1,0)</f>
        <v>0</v>
      </c>
      <c r="AR46" s="73">
        <f>IF(GESTEP(Y42-34,0),1,0)</f>
        <v>0</v>
      </c>
      <c r="AS46" s="73">
        <f>IF(GESTEP(Y42-35,0),1,0)</f>
        <v>0</v>
      </c>
      <c r="AT46" s="73">
        <f>IF(GESTEP(Y42-36,0),1,0)</f>
        <v>0</v>
      </c>
      <c r="AU46" s="71"/>
      <c r="AV46" s="75"/>
    </row>
    <row r="47" spans="1:48" ht="19.5" customHeight="1" x14ac:dyDescent="0.25">
      <c r="A47" s="11" t="s">
        <v>0</v>
      </c>
      <c r="B47" s="11"/>
      <c r="C47" s="11"/>
      <c r="D47" s="13">
        <f>infos!B6</f>
        <v>8</v>
      </c>
      <c r="E47" s="13">
        <f>infos!C6</f>
        <v>12</v>
      </c>
      <c r="F47" s="13">
        <f>infos!D6</f>
        <v>6</v>
      </c>
      <c r="G47" s="13">
        <f>infos!E6</f>
        <v>14</v>
      </c>
      <c r="H47" s="13">
        <f>infos!F6</f>
        <v>10</v>
      </c>
      <c r="I47" s="13">
        <f>infos!G6</f>
        <v>18</v>
      </c>
      <c r="J47" s="13">
        <f>infos!H6</f>
        <v>4</v>
      </c>
      <c r="K47" s="13">
        <f>infos!I6</f>
        <v>16</v>
      </c>
      <c r="L47" s="13">
        <f>infos!J6</f>
        <v>2</v>
      </c>
      <c r="M47" s="3"/>
      <c r="N47" s="16"/>
      <c r="O47" s="3"/>
      <c r="P47" s="13">
        <f>infos!L6</f>
        <v>15</v>
      </c>
      <c r="Q47" s="13">
        <f>infos!M6</f>
        <v>9</v>
      </c>
      <c r="R47" s="13">
        <f>infos!N6</f>
        <v>11</v>
      </c>
      <c r="S47" s="13">
        <f>infos!O6</f>
        <v>3</v>
      </c>
      <c r="T47" s="13">
        <f>infos!P6</f>
        <v>13</v>
      </c>
      <c r="U47" s="13">
        <f>infos!Q6</f>
        <v>5</v>
      </c>
      <c r="V47" s="13">
        <f>infos!R6</f>
        <v>7</v>
      </c>
      <c r="W47" s="13">
        <f>infos!S6</f>
        <v>17</v>
      </c>
      <c r="X47" s="13">
        <f>infos!T6</f>
        <v>1</v>
      </c>
      <c r="Y47" s="16"/>
      <c r="Z47" s="3"/>
      <c r="AA47" s="13"/>
      <c r="AB47" s="71"/>
      <c r="AC47" s="73">
        <f>IF(GESTEP(Y42-37,0),1,0)</f>
        <v>0</v>
      </c>
      <c r="AD47" s="73">
        <f>IF(GESTEP(Y42-378,0),1,0)</f>
        <v>0</v>
      </c>
      <c r="AE47" s="73">
        <f>IF(GESTEP(Y42-389,0),1,0)</f>
        <v>0</v>
      </c>
      <c r="AF47" s="73">
        <f>IF(GESTEP(Y42-40,0),1,0)</f>
        <v>0</v>
      </c>
      <c r="AG47" s="73">
        <f>IF(GESTEP(Y42-41,0),1,0)</f>
        <v>0</v>
      </c>
      <c r="AH47" s="73">
        <f>IF(GESTEP(Y42-42,0),1,0)</f>
        <v>0</v>
      </c>
      <c r="AI47" s="73">
        <f>IF(GESTEP(Y42-43,0),1,0)</f>
        <v>0</v>
      </c>
      <c r="AJ47" s="73">
        <f>IF(GESTEP(Y42-44,0),1,0)</f>
        <v>0</v>
      </c>
      <c r="AK47" s="73">
        <f>IF(GESTEP(Y42-45,0),1,0)</f>
        <v>0</v>
      </c>
      <c r="AL47" s="73">
        <f>IF(GESTEP(Y42-46,0),1,0)</f>
        <v>0</v>
      </c>
      <c r="AM47" s="73">
        <f>IF(GESTEP(Y42-47,0),1,0)</f>
        <v>0</v>
      </c>
      <c r="AN47" s="73">
        <f>IF(GESTEP(Y42-48,0),1,0)</f>
        <v>0</v>
      </c>
      <c r="AO47" s="73">
        <f>IF(GESTEP(Y42-49,0),1,0)</f>
        <v>0</v>
      </c>
      <c r="AP47" s="73">
        <f>IF(GESTEP(Y42-50,0),1,0)</f>
        <v>0</v>
      </c>
      <c r="AQ47" s="73">
        <f>IF(GESTEP(Y42-51,0),1,0)</f>
        <v>0</v>
      </c>
      <c r="AR47" s="73">
        <f>IF(GESTEP(Y42-52,0),1,0)</f>
        <v>0</v>
      </c>
      <c r="AS47" s="73">
        <f>IF(GESTEP(Y42-53,0),1,0)</f>
        <v>0</v>
      </c>
      <c r="AT47" s="73">
        <f>IF(GESTEP(Y42-54,0),1,0)</f>
        <v>0</v>
      </c>
      <c r="AU47" s="71"/>
      <c r="AV47" s="75"/>
    </row>
    <row r="48" spans="1:48" ht="19.5" customHeight="1" x14ac:dyDescent="0.25">
      <c r="A48" s="11" t="s">
        <v>2</v>
      </c>
      <c r="B48" s="11"/>
      <c r="C48" s="11"/>
      <c r="D48" s="13">
        <f>IF(D47-AC44=0,(AC48),IF(D47-AD44=0,(AD48),IF(D47-AE44=0,(AE48),IF(D47-AF44=0,(AF48),IF(D47-AG44=0,(AG48),IF(D47-AH44=0,(AH48),IF(D47-AI44=0,(AI48),IF(D47-AJ44=0,(AJ48),IF(D47-AK44=0,(AK48),IF(D47-AL44=0,(AL48),IF(D47-AM44=0,(AM48),IF(D47-AN44=0,(AN48),IF(D47-AO44=0,(AO48),IF(D47-AP44=0,(AP48),IF(D47-AQ44=0,(AQ48),IF(D47-AR44=0,(AR48),IF(D47-AS44=0,(AS48),IF(D47-AT44=0,(AT48)))))))))))))))))))</f>
        <v>1</v>
      </c>
      <c r="E48" s="13">
        <f t="shared" ref="E48:I48" si="11">IF(E47-AD44=0,(AD48),IF(E47-AE44=0,(AE48),IF(E47-AF44=0,(AF48),IF(E47-AG44=0,(AG48),IF(E47-AH44=0,(AH48),IF(E47-AI44=0,(AI48),IF(E47-AJ44=0,(AJ48),IF(E47-AK44=0,(AK48),IF(E47-AL44=0,(AL48),IF(E47-AM44=0,(AM48),IF(E47-AN44=0,(AN48),IF(E47-AO44=0,(AO48),IF(E47-AP44=0,(AP48),IF(E47-AQ44=0,(AQ48),IF(E47-AR44=0,(AR48),IF(E47-AS44=0,(AS48),IF(E47-AT44=0,(AT48),IF(E47-AU44=0,(AU48)))))))))))))))))))</f>
        <v>1</v>
      </c>
      <c r="F48" s="13">
        <f>IF(F47-AE44=0,(AE48),IF(F47-AF44=0,(AF48),IF(F47-AG44=0,(AG48),IF(F47-AH44=0,(AH48),IF(F47-AI44=0,(AI48),IF(F47-AJ44=0,(AJ48),IF(F47-AK44=0,(AK48),IF(F47-AL44=0,(AL48),IF(F47-AM44=0,(AM48),IF(F47-AN44=0,(AN48),IF(F47-AO44=0,(AO48),IF(F47-AP44=0,(AP48),IF(F47-AQ44=0,(AQ48),IF(F47-AR44=0,(AR48),IF(F47-AS44=0,(AS48),IF(F47-AT44=0,(AT48),IF(F47-AU44=0,(AU48),IF(F47-AV44=0,(AV48)))))))))))))))))))</f>
        <v>1</v>
      </c>
      <c r="G48" s="13">
        <f t="shared" si="11"/>
        <v>1</v>
      </c>
      <c r="H48" s="13">
        <f>IF(H47-AG44=0,(AG48),IF(H47-AH44=0,(AH48),IF(H47-AI44=0,(AI48),IF(H47-AJ44=0,(AJ48),IF(H47-AK44=0,(AK48),IF(H47-AL44=0,(AL48),IF(H47-AM44=0,(AM48),IF(H47-AN44=0,(AN48),IF(H47-AO44=0,(AO48),IF(H47-AP44=0,(AP48),IF(H47-AQ44=0,(AQ48),IF(H47-AR44=0,(AR48),IF(H47-AS44=0,(AS48),IF(H47-AT44=0,(AT48),IF(H47-AC44=0,(AC48),IF(H47-AD44=0,(AD48),IF(H47-AE44=0,(AE48),IF(H47-AF44=0,(AF48)))))))))))))))))))</f>
        <v>1</v>
      </c>
      <c r="I48" s="13">
        <f t="shared" si="11"/>
        <v>0</v>
      </c>
      <c r="J48" s="13">
        <f>IF(J47-AI44=0,(AI48),IF(J47-AJ44=0,(AJ48),IF(J47-AK44=0,(AK48),IF(J47-AL44=0,(AL48),IF(J47-AM44=0,(AM48),IF(J47-AN44=0,(AN48),IF(J47-AO44=0,(AO48),IF(J47-AP44=0,(AP48),IF(J47-AQ44=0,(AQ48),IF(J47-AR44=0,(AR48),IF(J47-AS44=0,(AS48),IF(J47-AT44=0,(AT48),IF(J47-AC44=0,(AC48),IF(J47-AD44=0,(AD48),IF(J47-AE44=0,(AE48),IF(J47-AF44=0,(AF48),IF(J47-AG44=0,(AG48),IF(J47-AH44=0,(AH48)))))))))))))))))))</f>
        <v>1</v>
      </c>
      <c r="K48" s="13">
        <f>IF(K47-AJ44=0,(AJ48),IF(K47-AK44=0,(AK48),IF(K47-AL44=0,(AL48),IF(K47-AM44=0,(AM48),IF(K47-AN44=0,(AN48),IF(K47-AO44=0,(AO48),IF(K47-AP44=0,(AP48),IF(K47-AQ44=0,(AQ48),IF(K47-AR44=0,(AR48),IF(K47-AS44=0,(AS48),IF(K47-AT44=0,(AT48),IF(K47-AC44=0,(AC48),IF(K47-AD44=0,(AD48),IF(K47-AE44=0,(AE48),IF(K47-AF44=0,(AF48),IF(K47-AG44=0,(AG48),IF(K47-AH44=0,(AH48),IF(K47-AI44=0,(AI48)))))))))))))))))))</f>
        <v>1</v>
      </c>
      <c r="L48" s="13">
        <f>IF(L47-AK44=0,(AK48),IF(L47-AL44=0,(AL48),IF(L47-AM44=0,(AM48),IF(L47-AN44=0,(AN48),IF(L47-AO44=0,(AO48),IF(L47-AP44=0,(AP48),IF(L47-AQ44=0,(AQ48),IF(L47-AR44=0,(AR48),IF(L47-AS44=0,(AS48),IF(L47-AT44=0,(AT48),IF(L47-AC44=0,(AC48),IF(L47-AD44=0,(AD48),IF(L47-AE44=0,(AE48),IF(L47-AF44=0,(AF48),IF(L47-AG44=0,(AG48),IF(L47-AH44=0,(AH48),IF(L47-AI44=0,(AI48),IF(L47-AJ44=0,(AJ48)))))))))))))))))))</f>
        <v>1</v>
      </c>
      <c r="M48" s="3"/>
      <c r="N48" s="13">
        <f>IF(D48="",(""),SUM(D48:L48))</f>
        <v>8</v>
      </c>
      <c r="O48" s="3"/>
      <c r="P48" s="13">
        <f>IF(P47-AO44=0,(AO48),IF(P47-AP44=0,(AP48),IF(P47-AQ44=0,(AQ48),IF(P47-AR44=0,(AR48),IF(P47-AS44=0,(AS48),IF(P47-AT44=0,(AT48),IF(P47-AC44=0,(AC48),IF(P47-AD44=0,(AD48),IF(P47-AE44=0,(AE48),IF(P47-AF44=0,(AF48),IF(P47-AG44=0,(AG48),IF(P47-AH44=0,(AH48),IF(P47-AI44=0,(AI48),IF(P47-AJ44=0,(AJ48),IF(P47-AK44=0,(AK48),IF(P47-AL44=0,(AL48),IF(P47-AM44=0,(AM48),IF(P47-AN44=0,(AN48)))))))))))))))))))</f>
        <v>1</v>
      </c>
      <c r="Q48" s="13">
        <f>IF(Q47-AP44=0,(AP48),IF(Q47-AQ44=0,(AQ48),IF(Q47-AR44=0,(AR48),IF(Q47-AS44=0,(AS48),IF(Q47-AT44=0,(AT48),IF(Q47-AC44=0,(AC48),IF(Q47-AD44=0,(AD48),IF(Q47-AE44=0,(AE48),IF(Q47-AF44=0,(AF48),IF(Q47-AG44=0,(AG48),IF(Q47-AH44=0,(AH48),IF(Q47-AI44=0,(AI48),IF(Q47-AJ44=0,(AJ48),IF(Q47-AK44=0,(AK48),IF(Q47-AL44=0,(AL48),IF(Q47-AM44=0,(AM48),IF(Q47-AN44=0,(AN48),IF(Q47-AO44=0,(AO48)))))))))))))))))))</f>
        <v>1</v>
      </c>
      <c r="R48" s="13">
        <f>IF(R47-AQ44=0,(AQ48),IF(R47-AR44=0,(AR48),IF(R47-AS44=0,(AS48),IF(R47-AT44=0,(AT48),IF(R47-AC44=0,(AC48),IF(R47-AD44=0,(AD48),IF(R47-AE44=0,(AE48),IF(R47-AF44=0,(AF48),IF(R47-AG44=0,(AG48),IF(R47-AH44=0,(AH48),IF(R47-AI44=0,(AI48),IF(R47-AJ44=0,(AJ48),IF(R47-AK44=0,(AK48),IF(R47-AL44=0,(AL48),IF(R47-AM44=0,(AM48),IF(R47-AN44=0,(AN48),IF(R47-AO44=0,(AO48),IF(R47-AP44=0,(AP48)))))))))))))))))))</f>
        <v>1</v>
      </c>
      <c r="S48" s="13">
        <f>IF(S47-AR44=0,(AR48),IF(S47-AS44=0,(AS48),IF(S47-AT44=0,(AT48),IF(S47-AC44=0,(AC48),IF(S47-AD44=0,(AD48),IF(S47-AE44=0,(AE48),IF(S47-AF44=0,(AF48),IF(S47-AG44=0,(AG48),IF(S47-AH44=0,(AH48),IF(S47-AI44=0,(AI48),IF(S47-AJ44=0,(AJ48),IF(S47-AK44=0,(AK48),IF(S47-AL44=0,(AL48),IF(S47-AM44=0,(AM48),IF(S47-AN44=0,(AN48),IF(S47-AO44=0,(AO48),IF(S47-AP44=0,(AP48),IF(S47-AQ44=0,(AQ48)))))))))))))))))))</f>
        <v>1</v>
      </c>
      <c r="T48" s="13">
        <f>IF(T47-AS44=0,(AS48),IF(T47-AT44=0,(AT48),IF(T47-AC44=0,(AC48),IF(T47-AD44=0,(AD48),IF(T47-AE44=0,(AE48),IF(T47-AF44=0,(AF48),IF(T47-AG44=0,(AG48),IF(T47-AH44=0,(AH48),IF(T47-AI44=0,(AI48),IF(T47-AJ44=0,(AJ48),IF(T47-AK44=0,(AK48),IF(T47-AL44=0,(AL48),IF(T47-AM44=0,(AM48),IF(T47-AN44=0,(AN48),IF(T47-AO44=0,(AO48),IF(T47-AP44=0,(AP48),IF(T47-AQ44=0,(AQ48),IF(T47-AR44=0,(AR48)))))))))))))))))))</f>
        <v>1</v>
      </c>
      <c r="U48" s="13">
        <f>IF(U47-AT44=0,(AT48),IF(U47-AC44=0,(AC48),IF(U47-AD44=0,(AD48),IF(U47-AE44=0,(AE48),IF(U47-AF44=0,(AF48),IF(U47-AG44=0,(AG48),IF(U47-AH44=0,(AH48),IF(U47-AI44=0,(AI48),IF(U47-AJ44=0,(AJ48),IF(U47-AK44=0,(AK48),IF(U47-AL44=0,(AL48),IF(U47-AM44=0,(AM48),IF(U47-AN44=0,(AN48),IF(U47-AO44=0,(AO48),IF(U47-AP44=0,(AP48),IF(U47-AQ44=0,(AQ48),IF(U47-AR44=0,(AR48),IF(U47-AS44=0,(AS48)))))))))))))))))))</f>
        <v>1</v>
      </c>
      <c r="V48" s="13">
        <f>IF(V47-AC44=0,(AC48),IF(V47-AD44=0,(AD48),IF(V47-AE44=0,(AE48),IF(V47-AF44=0,(AF48),IF(V47-AG44=0,(AG48),IF(V47-AH44=0,(AH48),IF(V47-AI44=0,(AI48),IF(V47-AJ44=0,(AJ48),IF(V47-AK44=0,(AK48),IF(V47-AL44=0,(AL48),IF(V47-AM44=0,(AM48),IF(V47-AN44=0,(AN48),IF(V47-AO44=0,(AO48),IF(V47-AP44=0,(AP48),IF(V47-AQ44=0,(AQ48),IF(V47-AR44=0,(AR48),IF(V47-AS44=0,(AS48),IF(V47-AT44=0,(AT48)))))))))))))))))))</f>
        <v>1</v>
      </c>
      <c r="W48" s="13">
        <f>IF(W47-AD44=0,(AD48),IF(W47-AE44=0,(AE48),IF(W47-AF44=0,(AF48),IF(W47-AG44=0,(AG48),IF(W47-AH44=0,(AH48),IF(W47-AI44=0,(AI48),IF(W47-AJ44=0,(AJ48),IF(W47-AK44=0,(AK48),IF(W47-AL44=0,(AL48),IF(W47-AM44=0,(AM48),IF(W47-AN44=0,(AN48),IF(W47-AO44=0,(AO48),IF(W47-AP44=0,(AP48),IF(W47-AQ44=0,(AQ48),IF(W47-AR44=0,(AR48),IF(W47-AS44=0,(AS48),IF(W47-AT44=0,(AT48),IF(W47-AC44=0,(AC48)))))))))))))))))))</f>
        <v>0</v>
      </c>
      <c r="X48" s="13">
        <f>IF(X47-AE44=0,(AE48),IF(X47-AF44=0,(AF48),IF(X47-AG44=0,(AG48),IF(X47-AH44=0,(AH48),IF(X47-AI44=0,(AI48),IF(X47-AJ44=0,(AJ48),IF(X47-AK44=0,(AK48),IF(X47-AL44=0,(AL48),IF(X47-AM44=0,(AM48),IF(X47-AN44=0,(AN48),IF(X47-AO44=0,(AO48),IF(X47-AP44=0,(AP48),IF(X47-AQ44=0,(AQ48),IF(X47-AR44=0,(AR48),IF(X47-AS44=0,(AS48),IF(X47-AT44=0,(AT48),IF(X47-AC44=0,(AC48),IF(X47-AD44=0,(AD48)))))))))))))))))))</f>
        <v>1</v>
      </c>
      <c r="Y48" s="16">
        <f>IF(L42="",(""),SUM(P48:X48))</f>
        <v>8</v>
      </c>
      <c r="Z48" s="3"/>
      <c r="AA48" s="13">
        <f>IF(D48="",(""),SUM(N48,Y48))</f>
        <v>16</v>
      </c>
      <c r="AB48" s="72" t="s">
        <v>2</v>
      </c>
      <c r="AC48" s="73">
        <f xml:space="preserve"> SUM(AC45,AC46,AC47)</f>
        <v>1</v>
      </c>
      <c r="AD48" s="73">
        <f t="shared" ref="AD48:AK48" si="12" xml:space="preserve"> SUM(AD45,AD46,AD47)</f>
        <v>1</v>
      </c>
      <c r="AE48" s="73">
        <f t="shared" si="12"/>
        <v>1</v>
      </c>
      <c r="AF48" s="73">
        <f t="shared" si="12"/>
        <v>1</v>
      </c>
      <c r="AG48" s="73">
        <f t="shared" si="12"/>
        <v>1</v>
      </c>
      <c r="AH48" s="73">
        <f t="shared" si="12"/>
        <v>1</v>
      </c>
      <c r="AI48" s="73">
        <f t="shared" si="12"/>
        <v>1</v>
      </c>
      <c r="AJ48" s="73">
        <f t="shared" si="12"/>
        <v>1</v>
      </c>
      <c r="AK48" s="73">
        <f t="shared" si="12"/>
        <v>1</v>
      </c>
      <c r="AL48" s="73">
        <f xml:space="preserve"> SUM(AL45,AL46,AL47)</f>
        <v>1</v>
      </c>
      <c r="AM48" s="73">
        <f t="shared" ref="AM48:AT48" si="13" xml:space="preserve"> SUM(AM45,AM46,AM47)</f>
        <v>1</v>
      </c>
      <c r="AN48" s="73">
        <f t="shared" si="13"/>
        <v>1</v>
      </c>
      <c r="AO48" s="73">
        <f t="shared" si="13"/>
        <v>1</v>
      </c>
      <c r="AP48" s="73">
        <f t="shared" si="13"/>
        <v>1</v>
      </c>
      <c r="AQ48" s="73">
        <f t="shared" si="13"/>
        <v>1</v>
      </c>
      <c r="AR48" s="73">
        <f t="shared" si="13"/>
        <v>1</v>
      </c>
      <c r="AS48" s="73">
        <f t="shared" si="13"/>
        <v>0</v>
      </c>
      <c r="AT48" s="73">
        <f t="shared" si="13"/>
        <v>0</v>
      </c>
      <c r="AU48" s="71">
        <f>SUM(AC48:AT48)</f>
        <v>16</v>
      </c>
      <c r="AV48" s="75"/>
    </row>
    <row r="49" spans="1:48" ht="4.5" customHeight="1" x14ac:dyDescent="0.25">
      <c r="A49" s="3"/>
      <c r="B49" s="3"/>
      <c r="C49" s="3"/>
      <c r="D49" s="17"/>
      <c r="E49" s="9"/>
      <c r="F49" s="9"/>
      <c r="G49" s="9"/>
      <c r="H49" s="9"/>
      <c r="I49" s="9"/>
      <c r="J49" s="9"/>
      <c r="K49" s="9"/>
      <c r="L49" s="9"/>
      <c r="M49" s="3"/>
      <c r="N49" s="17"/>
      <c r="O49" s="3"/>
      <c r="P49" s="9"/>
      <c r="Q49" s="9"/>
      <c r="R49" s="9"/>
      <c r="S49" s="9"/>
      <c r="T49" s="9"/>
      <c r="U49" s="9"/>
      <c r="V49" s="9"/>
      <c r="W49" s="9"/>
      <c r="X49" s="9"/>
      <c r="Y49" s="17"/>
      <c r="Z49" s="3"/>
      <c r="AA49" s="9"/>
      <c r="AB49" s="75"/>
      <c r="AC49" s="75"/>
      <c r="AD49" s="75"/>
      <c r="AE49" s="75"/>
      <c r="AF49" s="75"/>
      <c r="AG49" s="75"/>
      <c r="AH49" s="75"/>
      <c r="AI49" s="75"/>
      <c r="AJ49" s="75"/>
      <c r="AK49" s="75"/>
      <c r="AL49" s="75"/>
      <c r="AM49" s="75"/>
      <c r="AN49" s="75"/>
      <c r="AO49" s="75"/>
      <c r="AP49" s="75"/>
      <c r="AQ49" s="75"/>
      <c r="AR49" s="75"/>
      <c r="AS49" s="75"/>
      <c r="AT49" s="75"/>
      <c r="AU49" s="75"/>
      <c r="AV49" s="75"/>
    </row>
    <row r="50" spans="1:48" ht="19.5" customHeight="1" x14ac:dyDescent="0.25">
      <c r="A50" s="11" t="s">
        <v>21</v>
      </c>
      <c r="B50" s="11"/>
      <c r="C50" s="11"/>
      <c r="D50" s="16">
        <v>6</v>
      </c>
      <c r="E50" s="13">
        <v>6</v>
      </c>
      <c r="F50" s="13">
        <v>4</v>
      </c>
      <c r="G50" s="13">
        <v>7</v>
      </c>
      <c r="H50" s="13">
        <v>6</v>
      </c>
      <c r="I50" s="13">
        <v>3</v>
      </c>
      <c r="J50" s="13">
        <v>7</v>
      </c>
      <c r="K50" s="13">
        <v>3</v>
      </c>
      <c r="L50" s="13">
        <v>6</v>
      </c>
      <c r="M50" s="3"/>
      <c r="N50" s="13">
        <f>IF(D50="",(""),SUM(D50:L50))</f>
        <v>48</v>
      </c>
      <c r="O50" s="3"/>
      <c r="P50" s="13">
        <v>7</v>
      </c>
      <c r="Q50" s="13">
        <v>8</v>
      </c>
      <c r="R50" s="13">
        <v>4</v>
      </c>
      <c r="S50" s="13">
        <v>8</v>
      </c>
      <c r="T50" s="13">
        <v>4</v>
      </c>
      <c r="U50" s="13">
        <v>5</v>
      </c>
      <c r="V50" s="13">
        <v>5</v>
      </c>
      <c r="W50" s="13">
        <v>4</v>
      </c>
      <c r="X50" s="13">
        <v>5</v>
      </c>
      <c r="Y50" s="13">
        <f>IF(P50="",(""),SUM(P50:X50))</f>
        <v>50</v>
      </c>
      <c r="Z50" s="3"/>
      <c r="AA50" s="13">
        <f>IF(N50="",(""),SUM(N50,Y50))</f>
        <v>98</v>
      </c>
      <c r="AB50" s="75"/>
      <c r="AC50" s="75"/>
      <c r="AD50" s="75"/>
      <c r="AE50" s="75"/>
      <c r="AF50" s="75"/>
      <c r="AG50" s="75"/>
      <c r="AH50" s="75"/>
      <c r="AI50" s="75"/>
      <c r="AJ50" s="75"/>
      <c r="AK50" s="75"/>
      <c r="AL50" s="75"/>
      <c r="AM50" s="75"/>
      <c r="AN50" s="75"/>
      <c r="AO50" s="75"/>
      <c r="AP50" s="75"/>
      <c r="AQ50" s="75"/>
      <c r="AR50" s="75"/>
      <c r="AS50" s="75"/>
      <c r="AT50" s="75"/>
      <c r="AU50" s="75"/>
      <c r="AV50" s="75"/>
    </row>
    <row r="51" spans="1:48" ht="4.5" customHeight="1" x14ac:dyDescent="0.25">
      <c r="A51" s="3"/>
      <c r="B51" s="3"/>
      <c r="C51" s="3"/>
      <c r="D51" s="17"/>
      <c r="E51" s="9"/>
      <c r="F51" s="9"/>
      <c r="G51" s="9"/>
      <c r="H51" s="9"/>
      <c r="I51" s="9"/>
      <c r="J51" s="9"/>
      <c r="K51" s="9"/>
      <c r="L51" s="9"/>
      <c r="M51" s="3"/>
      <c r="N51" s="17"/>
      <c r="O51" s="3"/>
      <c r="P51" s="9"/>
      <c r="Q51" s="9"/>
      <c r="R51" s="9"/>
      <c r="S51" s="9"/>
      <c r="T51" s="9"/>
      <c r="U51" s="9"/>
      <c r="V51" s="9"/>
      <c r="W51" s="9"/>
      <c r="X51" s="9"/>
      <c r="Y51" s="17"/>
      <c r="Z51" s="3"/>
      <c r="AA51" s="9"/>
      <c r="AB51" s="75"/>
      <c r="AC51" s="75"/>
      <c r="AD51" s="75"/>
      <c r="AE51" s="75"/>
      <c r="AF51" s="75"/>
      <c r="AG51" s="75"/>
      <c r="AH51" s="75"/>
      <c r="AI51" s="75"/>
      <c r="AJ51" s="75"/>
      <c r="AK51" s="75"/>
      <c r="AL51" s="75"/>
      <c r="AM51" s="75"/>
      <c r="AN51" s="75"/>
      <c r="AO51" s="75"/>
      <c r="AP51" s="75"/>
      <c r="AQ51" s="75"/>
      <c r="AR51" s="75"/>
      <c r="AS51" s="75"/>
      <c r="AT51" s="75"/>
      <c r="AU51" s="75"/>
      <c r="AV51" s="75"/>
    </row>
    <row r="52" spans="1:48" ht="17.100000000000001" customHeight="1" x14ac:dyDescent="0.25">
      <c r="A52" s="11" t="s">
        <v>22</v>
      </c>
      <c r="B52" s="11"/>
      <c r="C52" s="11"/>
      <c r="D52" s="30">
        <f>IF(D50=0,(""),IF(D45-D50+2&lt;=0,(0),IF(D45-D50+2=1,(1),IF(D45-D50+2=2,(2),IF(D45-D50+2=3,(3),IF(D45-D50+2=4,(4)))))))</f>
        <v>0</v>
      </c>
      <c r="E52" s="30">
        <f t="shared" ref="E52:L52" si="14">IF(E50=0,(""),IF(E45-E50+2&lt;=0,(0),IF(E45-E50+2=1,(1),IF(E45-E50+2=2,(2),IF(E45-E50+2=3,(3),IF(E45-E50+2=4,(4)))))))</f>
        <v>1</v>
      </c>
      <c r="F52" s="30">
        <f t="shared" si="14"/>
        <v>1</v>
      </c>
      <c r="G52" s="30">
        <f t="shared" si="14"/>
        <v>0</v>
      </c>
      <c r="H52" s="30">
        <f t="shared" si="14"/>
        <v>0</v>
      </c>
      <c r="I52" s="30">
        <f t="shared" si="14"/>
        <v>2</v>
      </c>
      <c r="J52" s="30">
        <f t="shared" si="14"/>
        <v>0</v>
      </c>
      <c r="K52" s="30">
        <f t="shared" si="14"/>
        <v>2</v>
      </c>
      <c r="L52" s="30">
        <f t="shared" si="14"/>
        <v>1</v>
      </c>
      <c r="M52" s="3"/>
      <c r="N52" s="16">
        <f>IF(D52="",(""),SUM(D52:L52))</f>
        <v>7</v>
      </c>
      <c r="O52" s="3"/>
      <c r="P52" s="30">
        <f>IF(P50=0,(""),IF(P45-P50+2&lt;=0,(0),IF(P45-P50+2=1,(1),IF(P45-P50+2=2,(2),IF(P45-P50+2=3,(3),IF(P45-P50+2=4,(4)))))))</f>
        <v>0</v>
      </c>
      <c r="Q52" s="30">
        <f t="shared" ref="Q52:X52" si="15">IF(Q50=0,(""),IF(Q45-Q50+2&lt;=0,(0),IF(Q45-Q50+2=1,(1),IF(Q45-Q50+2=2,(2),IF(Q45-Q50+2=3,(3),IF(Q45-Q50+2=4,(4)))))))</f>
        <v>0</v>
      </c>
      <c r="R52" s="30">
        <f t="shared" si="15"/>
        <v>2</v>
      </c>
      <c r="S52" s="30">
        <f t="shared" si="15"/>
        <v>0</v>
      </c>
      <c r="T52" s="30">
        <f t="shared" si="15"/>
        <v>1</v>
      </c>
      <c r="U52" s="30">
        <f t="shared" si="15"/>
        <v>1</v>
      </c>
      <c r="V52" s="30">
        <f t="shared" si="15"/>
        <v>1</v>
      </c>
      <c r="W52" s="30">
        <f t="shared" si="15"/>
        <v>1</v>
      </c>
      <c r="X52" s="30">
        <f t="shared" si="15"/>
        <v>1</v>
      </c>
      <c r="Y52" s="16">
        <f>IF(D52="",(""),SUM(P52:X52))</f>
        <v>7</v>
      </c>
      <c r="Z52" s="3"/>
      <c r="AA52" s="13">
        <f>IF(D52="",(""),SUM(N52,Y52))</f>
        <v>14</v>
      </c>
      <c r="AB52" s="75"/>
      <c r="AC52" s="75"/>
      <c r="AD52" s="75"/>
      <c r="AE52" s="75"/>
      <c r="AF52" s="75"/>
      <c r="AG52" s="75"/>
      <c r="AH52" s="75"/>
      <c r="AI52" s="75"/>
      <c r="AJ52" s="75"/>
      <c r="AK52" s="75"/>
      <c r="AL52" s="75"/>
      <c r="AM52" s="75"/>
      <c r="AN52" s="75"/>
      <c r="AO52" s="75"/>
      <c r="AP52" s="75"/>
      <c r="AQ52" s="75"/>
      <c r="AR52" s="75"/>
      <c r="AS52" s="75"/>
      <c r="AT52" s="75"/>
      <c r="AU52" s="75"/>
      <c r="AV52" s="75"/>
    </row>
    <row r="53" spans="1:48" ht="4.5" customHeight="1" x14ac:dyDescent="0.25">
      <c r="A53" s="31"/>
      <c r="B53" s="19"/>
      <c r="C53" s="19"/>
      <c r="D53" s="49"/>
      <c r="E53" s="21"/>
      <c r="F53" s="21"/>
      <c r="G53" s="21"/>
      <c r="H53" s="21"/>
      <c r="I53" s="21"/>
      <c r="J53" s="21"/>
      <c r="K53" s="21"/>
      <c r="L53" s="21"/>
      <c r="M53" s="3"/>
      <c r="N53" s="49"/>
      <c r="O53" s="3"/>
      <c r="P53" s="21"/>
      <c r="Q53" s="21"/>
      <c r="R53" s="21"/>
      <c r="S53" s="21"/>
      <c r="T53" s="21"/>
      <c r="U53" s="21"/>
      <c r="V53" s="21"/>
      <c r="W53" s="21"/>
      <c r="X53" s="21"/>
      <c r="Y53" s="49"/>
      <c r="Z53" s="3"/>
      <c r="AA53" s="50"/>
      <c r="AB53" s="75"/>
      <c r="AC53" s="75"/>
      <c r="AD53" s="75"/>
      <c r="AE53" s="75"/>
      <c r="AF53" s="75"/>
      <c r="AG53" s="75"/>
      <c r="AH53" s="75"/>
      <c r="AI53" s="75"/>
      <c r="AJ53" s="75"/>
      <c r="AK53" s="75"/>
      <c r="AL53" s="75"/>
      <c r="AM53" s="75"/>
      <c r="AN53" s="75"/>
      <c r="AO53" s="75"/>
      <c r="AP53" s="75"/>
      <c r="AQ53" s="75"/>
      <c r="AR53" s="75"/>
      <c r="AS53" s="75"/>
      <c r="AT53" s="75"/>
      <c r="AU53" s="75"/>
      <c r="AV53" s="75"/>
    </row>
    <row r="54" spans="1:48" ht="17.100000000000001" customHeight="1" x14ac:dyDescent="0.25">
      <c r="A54" s="11" t="s">
        <v>23</v>
      </c>
      <c r="B54" s="11"/>
      <c r="C54" s="11"/>
      <c r="D54" s="30">
        <f t="shared" ref="D54:L54" si="16">IF(D50=0,(""),IF(D45+D48-D50+2&lt;=0,(0),IF(D45+D48-D50+2=1,(1),IF(D45+D48-D50+2=2,(2),IF(D45+D48-D50+2=3,(3),IF(D45+D48-D50+2=4,(4),IF(D45+D48-D50+2=5,(5))))))))</f>
        <v>1</v>
      </c>
      <c r="E54" s="30">
        <f t="shared" si="16"/>
        <v>2</v>
      </c>
      <c r="F54" s="30">
        <f t="shared" si="16"/>
        <v>2</v>
      </c>
      <c r="G54" s="30">
        <f t="shared" si="16"/>
        <v>0</v>
      </c>
      <c r="H54" s="30">
        <f t="shared" si="16"/>
        <v>1</v>
      </c>
      <c r="I54" s="30">
        <f t="shared" si="16"/>
        <v>2</v>
      </c>
      <c r="J54" s="30">
        <f t="shared" si="16"/>
        <v>1</v>
      </c>
      <c r="K54" s="30">
        <f t="shared" si="16"/>
        <v>3</v>
      </c>
      <c r="L54" s="30">
        <f t="shared" si="16"/>
        <v>2</v>
      </c>
      <c r="M54" s="3"/>
      <c r="N54" s="16">
        <f>IF(D54="",(""),SUM(D54:L54))</f>
        <v>14</v>
      </c>
      <c r="O54" s="3"/>
      <c r="P54" s="30">
        <f t="shared" ref="P54:X54" si="17">IF(P50=0,(""),IF(P45+P48-P50+2&lt;=0,(0),IF(P45+P48-P50+2=1,(1),IF(P45+P48-P50+2=2,(2),IF(P45+P48-P50+2=3,(3),IF(P45+P48-P50+2=4,(4),IF(P45+P48-P50+2=5,(5))))))))</f>
        <v>0</v>
      </c>
      <c r="Q54" s="30">
        <f t="shared" si="17"/>
        <v>0</v>
      </c>
      <c r="R54" s="30">
        <f t="shared" si="17"/>
        <v>3</v>
      </c>
      <c r="S54" s="30">
        <f t="shared" si="17"/>
        <v>0</v>
      </c>
      <c r="T54" s="30">
        <f t="shared" si="17"/>
        <v>2</v>
      </c>
      <c r="U54" s="30">
        <f t="shared" si="17"/>
        <v>2</v>
      </c>
      <c r="V54" s="30">
        <f t="shared" si="17"/>
        <v>2</v>
      </c>
      <c r="W54" s="30">
        <f t="shared" si="17"/>
        <v>1</v>
      </c>
      <c r="X54" s="30">
        <f t="shared" si="17"/>
        <v>2</v>
      </c>
      <c r="Y54" s="16">
        <f>IF(D54="",(""),SUM(P54:X54))</f>
        <v>12</v>
      </c>
      <c r="Z54" s="3"/>
      <c r="AA54" s="13">
        <f>IF(D54="",(""),SUM(N54,Y54))</f>
        <v>26</v>
      </c>
      <c r="AB54" s="75"/>
      <c r="AC54" s="75"/>
      <c r="AD54" s="75"/>
      <c r="AE54" s="75"/>
      <c r="AF54" s="75"/>
      <c r="AG54" s="75"/>
      <c r="AH54" s="75"/>
      <c r="AI54" s="75"/>
      <c r="AJ54" s="75"/>
      <c r="AK54" s="75"/>
      <c r="AL54" s="75"/>
      <c r="AM54" s="75"/>
      <c r="AN54" s="75"/>
      <c r="AO54" s="75"/>
      <c r="AP54" s="75"/>
      <c r="AQ54" s="75"/>
      <c r="AR54" s="75"/>
      <c r="AS54" s="75"/>
      <c r="AT54" s="75"/>
      <c r="AU54" s="75"/>
      <c r="AV54" s="75"/>
    </row>
    <row r="55" spans="1:48" ht="4.5" customHeight="1" x14ac:dyDescent="0.25">
      <c r="A55" s="19"/>
      <c r="B55" s="3"/>
      <c r="C55" s="3"/>
      <c r="D55" s="20"/>
      <c r="E55" s="19"/>
      <c r="F55" s="19"/>
      <c r="G55" s="19"/>
      <c r="H55" s="19"/>
      <c r="I55" s="19"/>
      <c r="J55" s="19"/>
      <c r="K55" s="19"/>
      <c r="L55" s="19"/>
      <c r="M55" s="19"/>
      <c r="N55" s="20"/>
      <c r="O55" s="19"/>
      <c r="P55" s="19"/>
      <c r="Q55" s="19"/>
      <c r="R55" s="19"/>
      <c r="S55" s="19"/>
      <c r="T55" s="19"/>
      <c r="U55" s="19"/>
      <c r="V55" s="19"/>
      <c r="W55" s="19"/>
      <c r="X55" s="21"/>
      <c r="Y55" s="20"/>
      <c r="Z55" s="19"/>
      <c r="AA55" s="21"/>
      <c r="AB55" s="75"/>
      <c r="AC55" s="75"/>
      <c r="AD55" s="75"/>
      <c r="AE55" s="75"/>
      <c r="AF55" s="75"/>
      <c r="AG55" s="75"/>
      <c r="AH55" s="75"/>
      <c r="AI55" s="75"/>
      <c r="AJ55" s="75"/>
      <c r="AK55" s="75"/>
      <c r="AL55" s="75"/>
      <c r="AM55" s="75"/>
      <c r="AN55" s="75"/>
      <c r="AO55" s="75"/>
      <c r="AP55" s="75"/>
      <c r="AQ55" s="75"/>
      <c r="AR55" s="75"/>
      <c r="AS55" s="75"/>
      <c r="AT55" s="75"/>
      <c r="AU55" s="75"/>
      <c r="AV55" s="75"/>
    </row>
    <row r="56" spans="1:48" ht="34.5" customHeight="1" x14ac:dyDescent="0.25">
      <c r="A56" s="11" t="s">
        <v>3</v>
      </c>
      <c r="D56" s="127"/>
      <c r="E56" s="128"/>
      <c r="F56" s="128"/>
      <c r="G56" s="128"/>
      <c r="H56" s="128"/>
      <c r="I56" s="128"/>
      <c r="J56" s="128"/>
      <c r="K56" s="128"/>
      <c r="L56" s="128"/>
      <c r="M56" s="128"/>
      <c r="N56" s="128"/>
      <c r="O56" s="128"/>
      <c r="P56" s="128"/>
      <c r="Q56" s="128"/>
      <c r="R56" s="128"/>
      <c r="S56" s="128"/>
      <c r="T56" s="128"/>
      <c r="U56" s="128"/>
      <c r="V56" s="128"/>
      <c r="W56" s="128"/>
      <c r="X56" s="128"/>
      <c r="Y56" s="128"/>
      <c r="Z56" s="128"/>
      <c r="AA56" s="129"/>
      <c r="AB56" s="75"/>
      <c r="AC56" s="75"/>
      <c r="AD56" s="75"/>
      <c r="AE56" s="75"/>
      <c r="AF56" s="75"/>
      <c r="AG56" s="75"/>
      <c r="AH56" s="75"/>
      <c r="AI56" s="75"/>
      <c r="AJ56" s="75"/>
      <c r="AK56" s="75"/>
      <c r="AL56" s="75"/>
      <c r="AM56" s="75"/>
      <c r="AN56" s="75"/>
      <c r="AO56" s="75"/>
      <c r="AP56" s="75"/>
      <c r="AQ56" s="75"/>
      <c r="AR56" s="75"/>
      <c r="AS56" s="75"/>
      <c r="AT56" s="75"/>
      <c r="AU56" s="75"/>
      <c r="AV56" s="75"/>
    </row>
    <row r="57" spans="1:48" ht="21" x14ac:dyDescent="0.25">
      <c r="A57" s="152"/>
      <c r="B57" s="76"/>
      <c r="C57" s="76"/>
      <c r="D57" s="77"/>
      <c r="E57" s="76"/>
      <c r="F57" s="76"/>
      <c r="G57" s="76"/>
      <c r="H57" s="76"/>
      <c r="I57" s="135" t="str">
        <f>infos!$W$1</f>
        <v>GOLF DU CHÂTEAU D'AUGERVILLE</v>
      </c>
      <c r="J57" s="136"/>
      <c r="K57" s="136"/>
      <c r="L57" s="136"/>
      <c r="M57" s="136"/>
      <c r="N57" s="136"/>
      <c r="O57" s="136"/>
      <c r="P57" s="136"/>
      <c r="Q57" s="136"/>
      <c r="R57" s="136"/>
      <c r="S57" s="137"/>
      <c r="T57" s="78"/>
      <c r="U57" s="78"/>
      <c r="V57" s="122">
        <f>infos!$Z$2</f>
        <v>41807</v>
      </c>
      <c r="W57" s="123"/>
      <c r="X57" s="123"/>
      <c r="Y57" s="124"/>
      <c r="Z57" s="79"/>
      <c r="AA57" s="76"/>
      <c r="AB57" s="75"/>
      <c r="AC57" s="75"/>
      <c r="AD57" s="75"/>
      <c r="AE57" s="75"/>
      <c r="AF57" s="75"/>
      <c r="AG57" s="75"/>
      <c r="AH57" s="75"/>
      <c r="AI57" s="75"/>
      <c r="AJ57" s="75"/>
      <c r="AK57" s="75"/>
      <c r="AL57" s="75"/>
      <c r="AM57" s="75"/>
      <c r="AN57" s="75"/>
      <c r="AO57" s="75"/>
      <c r="AP57" s="75"/>
      <c r="AQ57" s="75"/>
      <c r="AR57" s="75"/>
      <c r="AS57" s="75"/>
      <c r="AT57" s="75"/>
      <c r="AU57" s="75"/>
      <c r="AV57" s="75"/>
    </row>
    <row r="58" spans="1:48" ht="21" x14ac:dyDescent="0.25">
      <c r="A58" s="153"/>
      <c r="B58" s="76"/>
      <c r="C58" s="76"/>
      <c r="D58" s="77"/>
      <c r="E58" s="76"/>
      <c r="F58" s="76"/>
      <c r="G58" s="76"/>
      <c r="H58" s="60"/>
      <c r="I58" s="80"/>
      <c r="J58" s="81"/>
      <c r="K58" s="81"/>
      <c r="L58" s="81"/>
      <c r="M58" s="81"/>
      <c r="N58" s="102" t="str">
        <f>infos!$W$2</f>
        <v>STROKE-PLAY - 18 Trous</v>
      </c>
      <c r="O58" s="81"/>
      <c r="P58" s="81"/>
      <c r="Q58" s="81"/>
      <c r="R58" s="81"/>
      <c r="S58" s="81"/>
      <c r="T58" s="60"/>
      <c r="U58" s="78"/>
      <c r="V58" s="76"/>
      <c r="W58" s="82" t="s">
        <v>8</v>
      </c>
      <c r="X58" s="76">
        <f>infos!$X$3</f>
        <v>72</v>
      </c>
      <c r="Y58" s="77"/>
      <c r="Z58" s="79"/>
      <c r="AA58" s="83" t="s">
        <v>43</v>
      </c>
      <c r="AB58" s="75"/>
      <c r="AC58" s="75"/>
      <c r="AD58" s="75"/>
      <c r="AE58" s="75"/>
      <c r="AF58" s="75"/>
      <c r="AG58" s="75"/>
      <c r="AH58" s="75"/>
      <c r="AI58" s="75"/>
      <c r="AJ58" s="75"/>
      <c r="AK58" s="75"/>
      <c r="AL58" s="75"/>
      <c r="AM58" s="75"/>
      <c r="AN58" s="75"/>
      <c r="AO58" s="75"/>
      <c r="AP58" s="75"/>
      <c r="AQ58" s="75"/>
      <c r="AR58" s="75"/>
      <c r="AS58" s="75"/>
      <c r="AT58" s="75"/>
      <c r="AU58" s="75"/>
      <c r="AV58" s="75"/>
    </row>
    <row r="59" spans="1:48" ht="5.85" customHeight="1" x14ac:dyDescent="0.25">
      <c r="A59" s="75"/>
      <c r="B59" s="60"/>
      <c r="C59" s="60"/>
      <c r="D59" s="84"/>
      <c r="E59" s="60"/>
      <c r="F59" s="60"/>
      <c r="G59" s="60"/>
      <c r="H59" s="60"/>
      <c r="I59" s="60"/>
      <c r="J59" s="60"/>
      <c r="K59" s="60"/>
      <c r="L59" s="60"/>
      <c r="M59" s="60"/>
      <c r="N59" s="84"/>
      <c r="O59" s="60"/>
      <c r="P59" s="60"/>
      <c r="Q59" s="60"/>
      <c r="R59" s="60"/>
      <c r="S59" s="60"/>
      <c r="T59" s="60"/>
      <c r="U59" s="60"/>
      <c r="V59" s="60"/>
      <c r="W59" s="60"/>
      <c r="X59" s="60"/>
      <c r="Y59" s="84"/>
      <c r="Z59" s="75"/>
      <c r="AA59" s="60"/>
      <c r="AB59" s="75"/>
      <c r="AC59" s="75"/>
      <c r="AD59" s="75"/>
      <c r="AE59" s="75"/>
      <c r="AF59" s="75"/>
      <c r="AG59" s="75"/>
      <c r="AH59" s="75"/>
      <c r="AI59" s="75"/>
      <c r="AJ59" s="75"/>
      <c r="AK59" s="75"/>
      <c r="AL59" s="75"/>
      <c r="AM59" s="75"/>
      <c r="AN59" s="75"/>
      <c r="AO59" s="75"/>
      <c r="AP59" s="75"/>
      <c r="AQ59" s="75"/>
      <c r="AR59" s="75"/>
      <c r="AS59" s="75"/>
      <c r="AT59" s="75"/>
      <c r="AU59" s="75"/>
      <c r="AV59" s="75"/>
    </row>
    <row r="60" spans="1:48" x14ac:dyDescent="0.25">
      <c r="A60" s="138" t="str">
        <f>IF(infos!V10="",(""),IF(infos!V10=4,(infos!W10)))</f>
        <v>DELAIRE Gérard</v>
      </c>
      <c r="B60" s="139"/>
      <c r="C60" s="139"/>
      <c r="D60" s="139"/>
      <c r="E60" s="139"/>
      <c r="F60" s="139"/>
      <c r="G60" s="139"/>
      <c r="H60" s="140"/>
      <c r="I60" s="68"/>
      <c r="J60" s="119" t="s">
        <v>11</v>
      </c>
      <c r="K60" s="119"/>
      <c r="L60" s="125">
        <f>IF(infos!V10=0,(""),IF(infos!V10=4,(infos!Y10)))</f>
        <v>22.1</v>
      </c>
      <c r="M60" s="126"/>
      <c r="N60" s="84" t="s">
        <v>10</v>
      </c>
      <c r="O60" s="132">
        <f>IF(AA60=(""),(""),IF(AA60=0,(infos!Z4),(infos!Z5)))</f>
        <v>69.8</v>
      </c>
      <c r="P60" s="133"/>
      <c r="Q60" s="60"/>
      <c r="R60" s="154" t="s">
        <v>9</v>
      </c>
      <c r="S60" s="119"/>
      <c r="T60" s="132">
        <f>IF(AA60=(""),(""),IF(AA60=0,(infos!X4),(infos!X5)))</f>
        <v>128</v>
      </c>
      <c r="U60" s="133"/>
      <c r="V60" s="119" t="s">
        <v>12</v>
      </c>
      <c r="W60" s="119"/>
      <c r="X60" s="119"/>
      <c r="Y60" s="66">
        <f>(IF(L60="",(""),ROUND((L60*T60/113)-(O60-X58),0)))</f>
        <v>27</v>
      </c>
      <c r="Z60" s="60"/>
      <c r="AA60" s="58">
        <f>IF(infos!V10=0,(""),IF(infos!V10=4,(infos!AB10)))</f>
        <v>0</v>
      </c>
      <c r="AB60" s="60"/>
      <c r="AC60" s="75"/>
      <c r="AD60" s="75"/>
      <c r="AE60" s="75"/>
      <c r="AF60" s="75"/>
      <c r="AG60" s="75"/>
      <c r="AH60" s="75"/>
      <c r="AI60" s="75"/>
      <c r="AJ60" s="75"/>
      <c r="AK60" s="75"/>
      <c r="AL60" s="75"/>
      <c r="AM60" s="75"/>
      <c r="AN60" s="75"/>
      <c r="AO60" s="75"/>
      <c r="AP60" s="75"/>
      <c r="AQ60" s="75"/>
      <c r="AR60" s="75"/>
      <c r="AS60" s="75"/>
      <c r="AT60" s="75"/>
      <c r="AU60" s="75"/>
      <c r="AV60" s="75"/>
    </row>
    <row r="61" spans="1:48" ht="5.25" customHeight="1" x14ac:dyDescent="0.25">
      <c r="A61" s="75"/>
      <c r="B61" s="60"/>
      <c r="C61" s="60"/>
      <c r="D61" s="84"/>
      <c r="E61" s="60"/>
      <c r="F61" s="60"/>
      <c r="G61" s="60"/>
      <c r="H61" s="60"/>
      <c r="I61" s="60"/>
      <c r="J61" s="60"/>
      <c r="K61" s="60"/>
      <c r="L61" s="60"/>
      <c r="M61" s="60"/>
      <c r="N61" s="84"/>
      <c r="O61" s="60"/>
      <c r="P61" s="60"/>
      <c r="Q61" s="60"/>
      <c r="R61" s="60"/>
      <c r="S61" s="60"/>
      <c r="T61" s="60"/>
      <c r="U61" s="60"/>
      <c r="V61" s="60"/>
      <c r="W61" s="60"/>
      <c r="X61" s="60"/>
      <c r="Y61" s="84"/>
      <c r="Z61" s="75"/>
      <c r="AA61" s="60"/>
      <c r="AB61" s="75"/>
      <c r="AC61" s="75"/>
      <c r="AD61" s="75"/>
      <c r="AE61" s="75"/>
      <c r="AF61" s="75"/>
      <c r="AG61" s="75"/>
      <c r="AH61" s="75"/>
      <c r="AI61" s="75"/>
      <c r="AJ61" s="75"/>
      <c r="AK61" s="75"/>
      <c r="AL61" s="75"/>
      <c r="AM61" s="75"/>
      <c r="AN61" s="75"/>
      <c r="AO61" s="75"/>
      <c r="AP61" s="75"/>
      <c r="AQ61" s="75"/>
      <c r="AR61" s="75"/>
      <c r="AS61" s="75"/>
      <c r="AT61" s="75"/>
      <c r="AU61" s="75"/>
      <c r="AV61" s="75"/>
    </row>
    <row r="62" spans="1:48" s="29" customFormat="1" ht="19.5" customHeight="1" x14ac:dyDescent="0.25">
      <c r="A62" s="85"/>
      <c r="B62" s="85">
        <v>1</v>
      </c>
      <c r="C62" s="85"/>
      <c r="D62" s="86">
        <v>1</v>
      </c>
      <c r="E62" s="87">
        <v>2</v>
      </c>
      <c r="F62" s="87">
        <v>3</v>
      </c>
      <c r="G62" s="87">
        <v>4</v>
      </c>
      <c r="H62" s="87">
        <v>5</v>
      </c>
      <c r="I62" s="87">
        <v>6</v>
      </c>
      <c r="J62" s="87">
        <v>7</v>
      </c>
      <c r="K62" s="87">
        <v>8</v>
      </c>
      <c r="L62" s="87">
        <v>9</v>
      </c>
      <c r="M62" s="73"/>
      <c r="N62" s="59" t="s">
        <v>5</v>
      </c>
      <c r="O62" s="73"/>
      <c r="P62" s="87">
        <v>10</v>
      </c>
      <c r="Q62" s="87">
        <v>11</v>
      </c>
      <c r="R62" s="87">
        <v>12</v>
      </c>
      <c r="S62" s="87">
        <v>13</v>
      </c>
      <c r="T62" s="87">
        <v>14</v>
      </c>
      <c r="U62" s="87">
        <v>15</v>
      </c>
      <c r="V62" s="87">
        <v>16</v>
      </c>
      <c r="W62" s="87">
        <v>17</v>
      </c>
      <c r="X62" s="87">
        <v>18</v>
      </c>
      <c r="Y62" s="59" t="s">
        <v>6</v>
      </c>
      <c r="Z62" s="71"/>
      <c r="AA62" s="70" t="s">
        <v>7</v>
      </c>
      <c r="AB62" s="72" t="s">
        <v>0</v>
      </c>
      <c r="AC62" s="73">
        <v>1</v>
      </c>
      <c r="AD62" s="73">
        <v>2</v>
      </c>
      <c r="AE62" s="73">
        <v>3</v>
      </c>
      <c r="AF62" s="73">
        <v>4</v>
      </c>
      <c r="AG62" s="73">
        <v>5</v>
      </c>
      <c r="AH62" s="73">
        <v>6</v>
      </c>
      <c r="AI62" s="73">
        <v>7</v>
      </c>
      <c r="AJ62" s="73">
        <v>8</v>
      </c>
      <c r="AK62" s="73">
        <v>9</v>
      </c>
      <c r="AL62" s="73">
        <v>10</v>
      </c>
      <c r="AM62" s="73">
        <v>11</v>
      </c>
      <c r="AN62" s="73">
        <v>12</v>
      </c>
      <c r="AO62" s="73">
        <v>13</v>
      </c>
      <c r="AP62" s="73">
        <v>14</v>
      </c>
      <c r="AQ62" s="73">
        <v>15</v>
      </c>
      <c r="AR62" s="73">
        <v>16</v>
      </c>
      <c r="AS62" s="73">
        <v>17</v>
      </c>
      <c r="AT62" s="73">
        <v>18</v>
      </c>
      <c r="AU62" s="96"/>
      <c r="AV62" s="96"/>
    </row>
    <row r="63" spans="1:48" s="3" customFormat="1" ht="19.5" customHeight="1" x14ac:dyDescent="0.25">
      <c r="A63" s="88" t="s">
        <v>1</v>
      </c>
      <c r="B63" s="88"/>
      <c r="C63" s="88"/>
      <c r="D63" s="16">
        <f t="shared" ref="D63:L63" si="18">D45</f>
        <v>4</v>
      </c>
      <c r="E63" s="16">
        <f t="shared" si="18"/>
        <v>5</v>
      </c>
      <c r="F63" s="16">
        <f t="shared" si="18"/>
        <v>3</v>
      </c>
      <c r="G63" s="16">
        <f t="shared" si="18"/>
        <v>4</v>
      </c>
      <c r="H63" s="16">
        <f t="shared" si="18"/>
        <v>4</v>
      </c>
      <c r="I63" s="16">
        <f t="shared" si="18"/>
        <v>3</v>
      </c>
      <c r="J63" s="16">
        <f t="shared" si="18"/>
        <v>5</v>
      </c>
      <c r="K63" s="16">
        <f t="shared" si="18"/>
        <v>3</v>
      </c>
      <c r="L63" s="16">
        <f t="shared" si="18"/>
        <v>5</v>
      </c>
      <c r="M63" s="9"/>
      <c r="N63" s="16">
        <f>SUM(D63:L63)</f>
        <v>36</v>
      </c>
      <c r="O63" s="9"/>
      <c r="P63" s="13">
        <f t="shared" ref="P63:X63" si="19">P45</f>
        <v>4</v>
      </c>
      <c r="Q63" s="13">
        <f t="shared" si="19"/>
        <v>5</v>
      </c>
      <c r="R63" s="13">
        <f t="shared" si="19"/>
        <v>4</v>
      </c>
      <c r="S63" s="13">
        <f t="shared" si="19"/>
        <v>5</v>
      </c>
      <c r="T63" s="13">
        <f t="shared" si="19"/>
        <v>3</v>
      </c>
      <c r="U63" s="13">
        <f t="shared" si="19"/>
        <v>4</v>
      </c>
      <c r="V63" s="13">
        <f t="shared" si="19"/>
        <v>4</v>
      </c>
      <c r="W63" s="13">
        <f t="shared" si="19"/>
        <v>3</v>
      </c>
      <c r="X63" s="13">
        <f t="shared" si="19"/>
        <v>4</v>
      </c>
      <c r="Y63" s="16">
        <f>SUM(P63:X63)</f>
        <v>36</v>
      </c>
      <c r="AA63" s="59">
        <f>SUM(N63,Y63)</f>
        <v>72</v>
      </c>
      <c r="AB63" s="71"/>
      <c r="AC63" s="73">
        <f>IF(GESTEP(Y60-1,0),1,0)</f>
        <v>1</v>
      </c>
      <c r="AD63" s="73">
        <f>IF(GESTEP(Y60-2,0),1,0)</f>
        <v>1</v>
      </c>
      <c r="AE63" s="73">
        <f>IF(GESTEP(Y60-3,0),1,0)</f>
        <v>1</v>
      </c>
      <c r="AF63" s="73">
        <f>IF(GESTEP(Y60-4,0),1,0)</f>
        <v>1</v>
      </c>
      <c r="AG63" s="73">
        <f>IF(GESTEP(Y60-5,0),1,0)</f>
        <v>1</v>
      </c>
      <c r="AH63" s="73">
        <f>IF(GESTEP(Y60-6,0),1,0)</f>
        <v>1</v>
      </c>
      <c r="AI63" s="73">
        <f>IF(GESTEP(Y60-7,0),1,0)</f>
        <v>1</v>
      </c>
      <c r="AJ63" s="73">
        <f>IF(GESTEP(Y60-8,0),1,0)</f>
        <v>1</v>
      </c>
      <c r="AK63" s="73">
        <f>IF(GESTEP(Y60-9,0),1,0)</f>
        <v>1</v>
      </c>
      <c r="AL63" s="73">
        <f>IF(GESTEP(Y60-10,0),1,0)</f>
        <v>1</v>
      </c>
      <c r="AM63" s="73">
        <f>IF(GESTEP(Y60-11,0),1,0)</f>
        <v>1</v>
      </c>
      <c r="AN63" s="73">
        <f>IF(GESTEP(Y60-12,0),1,0)</f>
        <v>1</v>
      </c>
      <c r="AO63" s="73">
        <f>IF(GESTEP(Y60-13,0),1,0)</f>
        <v>1</v>
      </c>
      <c r="AP63" s="73">
        <f>IF(GESTEP(Y60-14,0),1,0)</f>
        <v>1</v>
      </c>
      <c r="AQ63" s="73">
        <f>IF(GESTEP(Y60-15,0),1,0)</f>
        <v>1</v>
      </c>
      <c r="AR63" s="73">
        <f>IF(GESTEP(Y60-16,0),1,0)</f>
        <v>1</v>
      </c>
      <c r="AS63" s="73">
        <f>IF(GESTEP(Y60-17,0),1,0)</f>
        <v>1</v>
      </c>
      <c r="AT63" s="73">
        <f>IF(GESTEP(Y60-18,0),1,0)</f>
        <v>1</v>
      </c>
      <c r="AU63" s="71"/>
      <c r="AV63" s="71"/>
    </row>
    <row r="64" spans="1:48" s="3" customFormat="1" ht="20.100000000000001" customHeight="1" x14ac:dyDescent="0.25">
      <c r="A64" s="88" t="s">
        <v>4</v>
      </c>
      <c r="B64" s="88"/>
      <c r="C64" s="88"/>
      <c r="D64" s="13">
        <f>IF(AA60=0,(infos!B4),(infos!B5))</f>
        <v>333</v>
      </c>
      <c r="E64" s="13">
        <f>IF(AA60=0,(infos!C4),(infos!C5))</f>
        <v>394</v>
      </c>
      <c r="F64" s="13">
        <f>IF(AA60=0,(infos!D4),(infos!D5))</f>
        <v>149</v>
      </c>
      <c r="G64" s="13">
        <f>IF(AA60=0,(infos!E4),(infos!E5))</f>
        <v>315</v>
      </c>
      <c r="H64" s="13">
        <f>IF(AA60=0,(infos!F4),(infos!F5))</f>
        <v>307</v>
      </c>
      <c r="I64" s="13">
        <f>IF(AA60=0,(infos!G4),(infos!G5))</f>
        <v>148</v>
      </c>
      <c r="J64" s="13">
        <f>IF(AA60=0,(infos!H4),(infos!H5))</f>
        <v>447</v>
      </c>
      <c r="K64" s="13">
        <f>IF(AA60=0,(infos!I4),(infos!I5))</f>
        <v>168</v>
      </c>
      <c r="L64" s="13">
        <f>IF(AA60=0,(infos!J4),(infos!J5))</f>
        <v>441</v>
      </c>
      <c r="N64" s="13">
        <f>SUM(D64:L64)</f>
        <v>2702</v>
      </c>
      <c r="P64" s="13">
        <f>IF(AA60=0,(infos!L4),(infos!L5))</f>
        <v>302</v>
      </c>
      <c r="Q64" s="13">
        <f>IF(AA60=0,(infos!M4),(infos!M5))</f>
        <v>410</v>
      </c>
      <c r="R64" s="13">
        <f>IF(AA60=0,(infos!N4),(infos!N5))</f>
        <v>325</v>
      </c>
      <c r="S64" s="13">
        <f>IF(AA60=0,(infos!O4),(infos!O5))</f>
        <v>422</v>
      </c>
      <c r="T64" s="13">
        <f>IF(AA60=0,(infos!P4),(infos!P5))</f>
        <v>142</v>
      </c>
      <c r="U64" s="13">
        <f>IF(AA60=0,(infos!Q4),(infos!Q5))</f>
        <v>310</v>
      </c>
      <c r="V64" s="13">
        <f>IF(AA60=0,(infos!R4),(infos!R5))</f>
        <v>354</v>
      </c>
      <c r="W64" s="13">
        <f>IF(AA60=0,(infos!S4),(infos!S5))</f>
        <v>151</v>
      </c>
      <c r="X64" s="13">
        <f>IF(AA60=0,(infos!T4),(infos!T5))</f>
        <v>367</v>
      </c>
      <c r="Y64" s="13">
        <f>SUM(P64:X64)</f>
        <v>2783</v>
      </c>
      <c r="AA64" s="13">
        <f>SUM(N64,Y64)</f>
        <v>5485</v>
      </c>
      <c r="AB64" s="71"/>
      <c r="AC64" s="73">
        <f>IF(GESTEP(Y60-19,0),1,0)</f>
        <v>1</v>
      </c>
      <c r="AD64" s="73">
        <f>IF(GESTEP(Y60-20,0),1,0)</f>
        <v>1</v>
      </c>
      <c r="AE64" s="73">
        <f>IF(GESTEP(Y60-21,0),1,0)</f>
        <v>1</v>
      </c>
      <c r="AF64" s="73">
        <f>IF(GESTEP(Y60-22,0),1,0)</f>
        <v>1</v>
      </c>
      <c r="AG64" s="73">
        <f>IF(GESTEP(Y60-23,0),1,0)</f>
        <v>1</v>
      </c>
      <c r="AH64" s="73">
        <f>IF(GESTEP(Y60-24,0),1,0)</f>
        <v>1</v>
      </c>
      <c r="AI64" s="73">
        <f>IF(GESTEP(Y60-25,0),1,0)</f>
        <v>1</v>
      </c>
      <c r="AJ64" s="73">
        <f>IF(GESTEP(Y60-26,0),1,0)</f>
        <v>1</v>
      </c>
      <c r="AK64" s="73">
        <f>IF(GESTEP(Y60-27,0),1,0)</f>
        <v>1</v>
      </c>
      <c r="AL64" s="73">
        <f>IF(GESTEP(Y60-28,0),1,0)</f>
        <v>0</v>
      </c>
      <c r="AM64" s="73">
        <f>IF(GESTEP(Y60-29,0),1,0)</f>
        <v>0</v>
      </c>
      <c r="AN64" s="73">
        <f>IF(GESTEP(Y60-30,0),1,0)</f>
        <v>0</v>
      </c>
      <c r="AO64" s="73">
        <f>IF(GESTEP(Y60-31,0),1,0)</f>
        <v>0</v>
      </c>
      <c r="AP64" s="73">
        <f>IF(GESTEP(Y60-32,0),1,0)</f>
        <v>0</v>
      </c>
      <c r="AQ64" s="73">
        <f>IF(GESTEP(Y60-33,0),1,0)</f>
        <v>0</v>
      </c>
      <c r="AR64" s="73">
        <f>IF(GESTEP(Y60-34,0),1,0)</f>
        <v>0</v>
      </c>
      <c r="AS64" s="73">
        <f>IF(GESTEP(Y60-35,0),1,0)</f>
        <v>0</v>
      </c>
      <c r="AT64" s="73">
        <f>IF(GESTEP(Y60-36,0),1,0)</f>
        <v>0</v>
      </c>
      <c r="AU64" s="71"/>
      <c r="AV64" s="71"/>
    </row>
    <row r="65" spans="1:48" s="3" customFormat="1" ht="20.100000000000001" customHeight="1" x14ac:dyDescent="0.25">
      <c r="A65" s="88" t="s">
        <v>0</v>
      </c>
      <c r="B65" s="88"/>
      <c r="C65" s="88"/>
      <c r="D65" s="13">
        <f t="shared" ref="D65:L65" si="20">D47</f>
        <v>8</v>
      </c>
      <c r="E65" s="13">
        <f t="shared" si="20"/>
        <v>12</v>
      </c>
      <c r="F65" s="13">
        <f t="shared" si="20"/>
        <v>6</v>
      </c>
      <c r="G65" s="13">
        <f t="shared" si="20"/>
        <v>14</v>
      </c>
      <c r="H65" s="13">
        <f t="shared" si="20"/>
        <v>10</v>
      </c>
      <c r="I65" s="13">
        <f t="shared" si="20"/>
        <v>18</v>
      </c>
      <c r="J65" s="13">
        <f t="shared" si="20"/>
        <v>4</v>
      </c>
      <c r="K65" s="13">
        <f t="shared" si="20"/>
        <v>16</v>
      </c>
      <c r="L65" s="13">
        <f t="shared" si="20"/>
        <v>2</v>
      </c>
      <c r="N65" s="16"/>
      <c r="P65" s="13">
        <f t="shared" ref="P65:X65" si="21">P47</f>
        <v>15</v>
      </c>
      <c r="Q65" s="13">
        <f t="shared" si="21"/>
        <v>9</v>
      </c>
      <c r="R65" s="13">
        <f t="shared" si="21"/>
        <v>11</v>
      </c>
      <c r="S65" s="13">
        <f t="shared" si="21"/>
        <v>3</v>
      </c>
      <c r="T65" s="13">
        <f t="shared" si="21"/>
        <v>13</v>
      </c>
      <c r="U65" s="13">
        <f t="shared" si="21"/>
        <v>5</v>
      </c>
      <c r="V65" s="13">
        <f t="shared" si="21"/>
        <v>7</v>
      </c>
      <c r="W65" s="13">
        <f t="shared" si="21"/>
        <v>17</v>
      </c>
      <c r="X65" s="13">
        <f t="shared" si="21"/>
        <v>1</v>
      </c>
      <c r="Y65" s="16"/>
      <c r="AA65" s="13"/>
      <c r="AB65" s="71"/>
      <c r="AC65" s="73">
        <f>IF(GESTEP(Y60-37,0),1,0)</f>
        <v>0</v>
      </c>
      <c r="AD65" s="73">
        <f>IF(GESTEP(Y60-378,0),1,0)</f>
        <v>0</v>
      </c>
      <c r="AE65" s="73">
        <f>IF(GESTEP(Y60-389,0),1,0)</f>
        <v>0</v>
      </c>
      <c r="AF65" s="73">
        <f>IF(GESTEP(Y60-40,0),1,0)</f>
        <v>0</v>
      </c>
      <c r="AG65" s="73">
        <f>IF(GESTEP(Y60-41,0),1,0)</f>
        <v>0</v>
      </c>
      <c r="AH65" s="73">
        <f>IF(GESTEP(Y60-42,0),1,0)</f>
        <v>0</v>
      </c>
      <c r="AI65" s="73">
        <f>IF(GESTEP(Y60-43,0),1,0)</f>
        <v>0</v>
      </c>
      <c r="AJ65" s="73">
        <f>IF(GESTEP(Y60-44,0),1,0)</f>
        <v>0</v>
      </c>
      <c r="AK65" s="73">
        <f>IF(GESTEP(Y60-45,0),1,0)</f>
        <v>0</v>
      </c>
      <c r="AL65" s="73">
        <f>IF(GESTEP(Y60-46,0),1,0)</f>
        <v>0</v>
      </c>
      <c r="AM65" s="73">
        <f>IF(GESTEP(Y60-47,0),1,0)</f>
        <v>0</v>
      </c>
      <c r="AN65" s="73">
        <f>IF(GESTEP(Y60-48,0),1,0)</f>
        <v>0</v>
      </c>
      <c r="AO65" s="73">
        <f>IF(GESTEP(Y60-49,0),1,0)</f>
        <v>0</v>
      </c>
      <c r="AP65" s="73">
        <f>IF(GESTEP(Y60-50,0),1,0)</f>
        <v>0</v>
      </c>
      <c r="AQ65" s="73">
        <f>IF(GESTEP(Y60-51,0),1,0)</f>
        <v>0</v>
      </c>
      <c r="AR65" s="73">
        <f>IF(GESTEP(Y60-52,0),1,0)</f>
        <v>0</v>
      </c>
      <c r="AS65" s="73">
        <f>IF(GESTEP(Y60-53,0),1,0)</f>
        <v>0</v>
      </c>
      <c r="AT65" s="73">
        <f>IF(GESTEP(Y60-54,0),1,0)</f>
        <v>0</v>
      </c>
      <c r="AU65" s="71"/>
      <c r="AV65" s="71"/>
    </row>
    <row r="66" spans="1:48" s="3" customFormat="1" ht="20.100000000000001" customHeight="1" x14ac:dyDescent="0.25">
      <c r="A66" s="88" t="s">
        <v>2</v>
      </c>
      <c r="B66" s="88"/>
      <c r="C66" s="88"/>
      <c r="D66" s="13">
        <f>IF(D65-AC62=0,(AC66),IF(D65-AD62=0,(AD66),IF(D65-AE62=0,(AE66),IF(D65-AF62=0,(AF66),IF(D65-AG62=0,(AG66),IF(D65-AH62=0,(AH66),IF(D65-AI62=0,(AI66),IF(D65-AJ62=0,(AJ66),IF(D65-AK62=0,(AK66),IF(D65-AL62=0,(AL66),IF(D65-AM62=0,(AM66),IF(D65-AN62=0,(AN66),IF(D65-AO62=0,(AO66),IF(D65-AP62=0,(AP66),IF(D65-AQ62=0,(AQ66),IF(D65-AR62=0,(AR66),IF(D65-AS62=0,(AS66),IF(D65-AT62=0,(AT66)))))))))))))))))))</f>
        <v>2</v>
      </c>
      <c r="E66" s="13">
        <f t="shared" ref="E66" si="22">IF(E65-AD62=0,(AD66),IF(E65-AE62=0,(AE66),IF(E65-AF62=0,(AF66),IF(E65-AG62=0,(AG66),IF(E65-AH62=0,(AH66),IF(E65-AI62=0,(AI66),IF(E65-AJ62=0,(AJ66),IF(E65-AK62=0,(AK66),IF(E65-AL62=0,(AL66),IF(E65-AM62=0,(AM66),IF(E65-AN62=0,(AN66),IF(E65-AO62=0,(AO66),IF(E65-AP62=0,(AP66),IF(E65-AQ62=0,(AQ66),IF(E65-AR62=0,(AR66),IF(E65-AS62=0,(AS66),IF(E65-AT62=0,(AT66),IF(E65-AU62=0,(AU66)))))))))))))))))))</f>
        <v>1</v>
      </c>
      <c r="F66" s="13">
        <f>IF(F65-AE62=0,(AE66),IF(F65-AF62=0,(AF66),IF(F65-AG62=0,(AG66),IF(F65-AH62=0,(AH66),IF(F65-AI62=0,(AI66),IF(F65-AJ62=0,(AJ66),IF(F65-AK62=0,(AK66),IF(F65-AL62=0,(AL66),IF(F65-AM62=0,(AM66),IF(F65-AN62=0,(AN66),IF(F65-AO62=0,(AO66),IF(F65-AP62=0,(AP66),IF(F65-AQ62=0,(AQ66),IF(F65-AR62=0,(AR66),IF(F65-AS62=0,(AS66),IF(F65-AT62=0,(AT66),IF(F65-AU62=0,(AU66),IF(F65-AV62=0,(AV66)))))))))))))))))))</f>
        <v>2</v>
      </c>
      <c r="G66" s="13">
        <f t="shared" ref="G66" si="23">IF(G65-AF62=0,(AF66),IF(G65-AG62=0,(AG66),IF(G65-AH62=0,(AH66),IF(G65-AI62=0,(AI66),IF(G65-AJ62=0,(AJ66),IF(G65-AK62=0,(AK66),IF(G65-AL62=0,(AL66),IF(G65-AM62=0,(AM66),IF(G65-AN62=0,(AN66),IF(G65-AO62=0,(AO66),IF(G65-AP62=0,(AP66),IF(G65-AQ62=0,(AQ66),IF(G65-AR62=0,(AR66),IF(G65-AS62=0,(AS66),IF(G65-AT62=0,(AT66),IF(G65-AU62=0,(AU66),IF(G65-AV62=0,(AV66),IF(G65-AW62=0,(AW66)))))))))))))))))))</f>
        <v>1</v>
      </c>
      <c r="H66" s="13">
        <f>IF(H65-AG62=0,(AG66),IF(H65-AH62=0,(AH66),IF(H65-AI62=0,(AI66),IF(H65-AJ62=0,(AJ66),IF(H65-AK62=0,(AK66),IF(H65-AL62=0,(AL66),IF(H65-AM62=0,(AM66),IF(H65-AN62=0,(AN66),IF(H65-AO62=0,(AO66),IF(H65-AP62=0,(AP66),IF(H65-AQ62=0,(AQ66),IF(H65-AR62=0,(AR66),IF(H65-AS62=0,(AS66),IF(H65-AT62=0,(AT66),IF(H65-AC62=0,(AC66),IF(H65-AD62=0,(AD66),IF(H65-AE62=0,(AE66),IF(H65-AF62=0,(AF66)))))))))))))))))))</f>
        <v>1</v>
      </c>
      <c r="I66" s="13">
        <f t="shared" ref="I66" si="24">IF(I65-AH62=0,(AH66),IF(I65-AI62=0,(AI66),IF(I65-AJ62=0,(AJ66),IF(I65-AK62=0,(AK66),IF(I65-AL62=0,(AL66),IF(I65-AM62=0,(AM66),IF(I65-AN62=0,(AN66),IF(I65-AO62=0,(AO66),IF(I65-AP62=0,(AP66),IF(I65-AQ62=0,(AQ66),IF(I65-AR62=0,(AR66),IF(I65-AS62=0,(AS66),IF(I65-AT62=0,(AT66),IF(I65-AU62=0,(AU66),IF(I65-AV62=0,(AV66),IF(I65-AW62=0,(AW66),IF(I65-AX62=0,(AX66),IF(I65-AY62=0,(AY66)))))))))))))))))))</f>
        <v>1</v>
      </c>
      <c r="J66" s="13">
        <f>IF(J65-AI62=0,(AI66),IF(J65-AJ62=0,(AJ66),IF(J65-AK62=0,(AK66),IF(J65-AL62=0,(AL66),IF(J65-AM62=0,(AM66),IF(J65-AN62=0,(AN66),IF(J65-AO62=0,(AO66),IF(J65-AP62=0,(AP66),IF(J65-AQ62=0,(AQ66),IF(J65-AR62=0,(AR66),IF(J65-AS62=0,(AS66),IF(J65-AT62=0,(AT66),IF(J65-AC62=0,(AC66),IF(J65-AD62=0,(AD66),IF(J65-AE62=0,(AE66),IF(J65-AF62=0,(AF66),IF(J65-AG62=0,(AG66),IF(J65-AH62=0,(AH66)))))))))))))))))))</f>
        <v>2</v>
      </c>
      <c r="K66" s="13">
        <f>IF(K65-AJ62=0,(AJ66),IF(K65-AK62=0,(AK66),IF(K65-AL62=0,(AL66),IF(K65-AM62=0,(AM66),IF(K65-AN62=0,(AN66),IF(K65-AO62=0,(AO66),IF(K65-AP62=0,(AP66),IF(K65-AQ62=0,(AQ66),IF(K65-AR62=0,(AR66),IF(K65-AS62=0,(AS66),IF(K65-AT62=0,(AT66),IF(K65-AC62=0,(AC66),IF(K65-AD62=0,(AD66),IF(K65-AE62=0,(AE66),IF(K65-AF62=0,(AF66),IF(K65-AG62=0,(AG66),IF(K65-AH62=0,(AH66),IF(K65-AI62=0,(AI66)))))))))))))))))))</f>
        <v>1</v>
      </c>
      <c r="L66" s="13">
        <f>IF(L65-AK62=0,(AK66),IF(L65-AL62=0,(AL66),IF(L65-AM62=0,(AM66),IF(L65-AN62=0,(AN66),IF(L65-AO62=0,(AO66),IF(L65-AP62=0,(AP66),IF(L65-AQ62=0,(AQ66),IF(L65-AR62=0,(AR66),IF(L65-AS62=0,(AS66),IF(L65-AT62=0,(AT66),IF(L65-AC62=0,(AC66),IF(L65-AD62=0,(AD66),IF(L65-AE62=0,(AE66),IF(L65-AF62=0,(AF66),IF(L65-AG62=0,(AG66),IF(L65-AH62=0,(AH66),IF(L65-AI62=0,(AI66),IF(L65-AJ62=0,(AJ66)))))))))))))))))))</f>
        <v>2</v>
      </c>
      <c r="N66" s="13">
        <f>IF(D66="",(""),SUM(D66:L66))</f>
        <v>13</v>
      </c>
      <c r="P66" s="13">
        <f>IF(P65-AO62=0,(AO66),IF(P65-AP62=0,(AP66),IF(P65-AQ62=0,(AQ66),IF(P65-AR62=0,(AR66),IF(P65-AS62=0,(AS66),IF(P65-AT62=0,(AT66),IF(P65-AC62=0,(AC66),IF(P65-AD62=0,(AD66),IF(P65-AE62=0,(AE66),IF(P65-AF62=0,(AF66),IF(P65-AG62=0,(AG66),IF(P65-AH62=0,(AH66),IF(P65-AI62=0,(AI66),IF(P65-AJ62=0,(AJ66),IF(P65-AK62=0,(AK66),IF(P65-AL62=0,(AL66),IF(P65-AM62=0,(AM66),IF(P65-AN62=0,(AN66)))))))))))))))))))</f>
        <v>1</v>
      </c>
      <c r="Q66" s="13">
        <f>IF(Q65-AP62=0,(AP66),IF(Q65-AQ62=0,(AQ66),IF(Q65-AR62=0,(AR66),IF(Q65-AS62=0,(AS66),IF(Q65-AT62=0,(AT66),IF(Q65-AC62=0,(AC66),IF(Q65-AD62=0,(AD66),IF(Q65-AE62=0,(AE66),IF(Q65-AF62=0,(AF66),IF(Q65-AG62=0,(AG66),IF(Q65-AH62=0,(AH66),IF(Q65-AI62=0,(AI66),IF(Q65-AJ62=0,(AJ66),IF(Q65-AK62=0,(AK66),IF(Q65-AL62=0,(AL66),IF(Q65-AM62=0,(AM66),IF(Q65-AN62=0,(AN66),IF(Q65-AO62=0,(AO66)))))))))))))))))))</f>
        <v>2</v>
      </c>
      <c r="R66" s="13">
        <f>IF(R65-AQ62=0,(AQ66),IF(R65-AR62=0,(AR66),IF(R65-AS62=0,(AS66),IF(R65-AT62=0,(AT66),IF(R65-AC62=0,(AC66),IF(R65-AD62=0,(AD66),IF(R65-AE62=0,(AE66),IF(R65-AF62=0,(AF66),IF(R65-AG62=0,(AG66),IF(R65-AH62=0,(AH66),IF(R65-AI62=0,(AI66),IF(R65-AJ62=0,(AJ66),IF(R65-AK62=0,(AK66),IF(R65-AL62=0,(AL66),IF(R65-AM62=0,(AM66),IF(R65-AN62=0,(AN66),IF(R65-AO62=0,(AO66),IF(R65-AP62=0,(AP66)))))))))))))))))))</f>
        <v>1</v>
      </c>
      <c r="S66" s="13">
        <f>IF(S65-AR62=0,(AR66),IF(S65-AS62=0,(AS66),IF(S65-AT62=0,(AT66),IF(S65-AC62=0,(AC66),IF(S65-AD62=0,(AD66),IF(S65-AE62=0,(AE66),IF(S65-AF62=0,(AF66),IF(S65-AG62=0,(AG66),IF(S65-AH62=0,(AH66),IF(S65-AI62=0,(AI66),IF(S65-AJ62=0,(AJ66),IF(S65-AK62=0,(AK66),IF(S65-AL62=0,(AL66),IF(S65-AM62=0,(AM66),IF(S65-AN62=0,(AN66),IF(S65-AO62=0,(AO66),IF(S65-AP62=0,(AP66),IF(S65-AQ62=0,(AQ66)))))))))))))))))))</f>
        <v>2</v>
      </c>
      <c r="T66" s="13">
        <f>IF(T65-AS62=0,(AS66),IF(T65-AT62=0,(AT66),IF(T65-AC62=0,(AC66),IF(T65-AD62=0,(AD66),IF(T65-AE62=0,(AE66),IF(T65-AF62=0,(AF66),IF(T65-AG62=0,(AG66),IF(T65-AH62=0,(AH66),IF(T65-AI62=0,(AI66),IF(T65-AJ62=0,(AJ66),IF(T65-AK62=0,(AK66),IF(T65-AL62=0,(AL66),IF(T65-AM62=0,(AM66),IF(T65-AN62=0,(AN66),IF(T65-AO62=0,(AO66),IF(T65-AP62=0,(AP66),IF(T65-AQ62=0,(AQ66),IF(T65-AR62=0,(AR66)))))))))))))))))))</f>
        <v>1</v>
      </c>
      <c r="U66" s="13">
        <f>IF(U65-AT62=0,(AT66),IF(U65-AC62=0,(AC66),IF(U65-AD62=0,(AD66),IF(U65-AE62=0,(AE66),IF(U65-AF62=0,(AF66),IF(U65-AG62=0,(AG66),IF(U65-AH62=0,(AH66),IF(U65-AI62=0,(AI66),IF(U65-AJ62=0,(AJ66),IF(U65-AK62=0,(AK66),IF(U65-AL62=0,(AL66),IF(U65-AM62=0,(AM66),IF(U65-AN62=0,(AN66),IF(U65-AO62=0,(AO66),IF(U65-AP62=0,(AP66),IF(U65-AQ62=0,(AQ66),IF(U65-AR62=0,(AR66),IF(U65-AS62=0,(AS66)))))))))))))))))))</f>
        <v>2</v>
      </c>
      <c r="V66" s="13">
        <f>IF(V65-AC62=0,(AC66),IF(V65-AD62=0,(AD66),IF(V65-AE62=0,(AE66),IF(V65-AF62=0,(AF66),IF(V65-AG62=0,(AG66),IF(V65-AH62=0,(AH66),IF(V65-AI62=0,(AI66),IF(V65-AJ62=0,(AJ66),IF(V65-AK62=0,(AK66),IF(V65-AL62=0,(AL66),IF(V65-AM62=0,(AM66),IF(V65-AN62=0,(AN66),IF(V65-AO62=0,(AO66),IF(V65-AP62=0,(AP66),IF(V65-AQ62=0,(AQ66),IF(V65-AR62=0,(AR66),IF(V65-AS62=0,(AS66),IF(V65-AT62=0,(AT66)))))))))))))))))))</f>
        <v>2</v>
      </c>
      <c r="W66" s="13">
        <f>IF(W65-AD62=0,(AD66),IF(W65-AE62=0,(AE66),IF(W65-AF62=0,(AF66),IF(W65-AG62=0,(AG66),IF(W65-AH62=0,(AH66),IF(W65-AI62=0,(AI66),IF(W65-AJ62=0,(AJ66),IF(W65-AK62=0,(AK66),IF(W65-AL62=0,(AL66),IF(W65-AM62=0,(AM66),IF(W65-AN62=0,(AN66),IF(W65-AO62=0,(AO66),IF(W65-AP62=0,(AP66),IF(W65-AQ62=0,(AQ66),IF(W65-AR62=0,(AR66),IF(W65-AS62=0,(AS66),IF(W65-AT62=0,(AT66),IF(W65-AC62=0,(AC66)))))))))))))))))))</f>
        <v>1</v>
      </c>
      <c r="X66" s="13">
        <f>IF(X65-AE62=0,(AE66),IF(X65-AF62=0,(AF66),IF(X65-AG62=0,(AG66),IF(X65-AH62=0,(AH66),IF(X65-AI62=0,(AI66),IF(X65-AJ62=0,(AJ66),IF(X65-AK62=0,(AK66),IF(X65-AL62=0,(AL66),IF(X65-AM62=0,(AM66),IF(X65-AN62=0,(AN66),IF(X65-AO62=0,(AO66),IF(X65-AP62=0,(AP66),IF(X65-AQ62=0,(AQ66),IF(X65-AR62=0,(AR66),IF(X65-AS62=0,(AS66),IF(X65-AT62=0,(AT66),IF(X65-AC62=0,(AC66),IF(X65-AD62=0,(AD66)))))))))))))))))))</f>
        <v>2</v>
      </c>
      <c r="Y66" s="16">
        <f>IF(L60="",(""),SUM(P66:X66))</f>
        <v>14</v>
      </c>
      <c r="AA66" s="13">
        <f>IF(D66="",(""),SUM(N66,Y66))</f>
        <v>27</v>
      </c>
      <c r="AB66" s="72" t="s">
        <v>2</v>
      </c>
      <c r="AC66" s="73">
        <f xml:space="preserve"> SUM(AC63,AC64,AC65)</f>
        <v>2</v>
      </c>
      <c r="AD66" s="73">
        <f t="shared" ref="AD66:AK66" si="25" xml:space="preserve"> SUM(AD63,AD64,AD65)</f>
        <v>2</v>
      </c>
      <c r="AE66" s="73">
        <f t="shared" si="25"/>
        <v>2</v>
      </c>
      <c r="AF66" s="73">
        <f t="shared" si="25"/>
        <v>2</v>
      </c>
      <c r="AG66" s="73">
        <f t="shared" si="25"/>
        <v>2</v>
      </c>
      <c r="AH66" s="73">
        <f t="shared" si="25"/>
        <v>2</v>
      </c>
      <c r="AI66" s="73">
        <f t="shared" si="25"/>
        <v>2</v>
      </c>
      <c r="AJ66" s="73">
        <f t="shared" si="25"/>
        <v>2</v>
      </c>
      <c r="AK66" s="73">
        <f t="shared" si="25"/>
        <v>2</v>
      </c>
      <c r="AL66" s="73">
        <f xml:space="preserve"> SUM(AL63,AL64,AL65)</f>
        <v>1</v>
      </c>
      <c r="AM66" s="73">
        <f t="shared" ref="AM66:AT66" si="26" xml:space="preserve"> SUM(AM63,AM64,AM65)</f>
        <v>1</v>
      </c>
      <c r="AN66" s="73">
        <f t="shared" si="26"/>
        <v>1</v>
      </c>
      <c r="AO66" s="73">
        <f t="shared" si="26"/>
        <v>1</v>
      </c>
      <c r="AP66" s="73">
        <f t="shared" si="26"/>
        <v>1</v>
      </c>
      <c r="AQ66" s="73">
        <f t="shared" si="26"/>
        <v>1</v>
      </c>
      <c r="AR66" s="73">
        <f t="shared" si="26"/>
        <v>1</v>
      </c>
      <c r="AS66" s="73">
        <f t="shared" si="26"/>
        <v>1</v>
      </c>
      <c r="AT66" s="73">
        <f t="shared" si="26"/>
        <v>1</v>
      </c>
      <c r="AU66" s="71">
        <f>SUM(AC66:AT66)</f>
        <v>27</v>
      </c>
      <c r="AV66" s="71"/>
    </row>
    <row r="67" spans="1:48" s="3" customFormat="1" ht="4.5" customHeight="1" x14ac:dyDescent="0.25">
      <c r="A67" s="71"/>
      <c r="B67" s="71"/>
      <c r="C67" s="71"/>
      <c r="D67" s="17"/>
      <c r="E67" s="9"/>
      <c r="F67" s="9"/>
      <c r="G67" s="9"/>
      <c r="H67" s="9"/>
      <c r="I67" s="9"/>
      <c r="J67" s="9"/>
      <c r="K67" s="9"/>
      <c r="L67" s="9"/>
      <c r="N67" s="17"/>
      <c r="P67" s="9"/>
      <c r="Q67" s="9"/>
      <c r="R67" s="9"/>
      <c r="S67" s="9"/>
      <c r="T67" s="9"/>
      <c r="U67" s="9"/>
      <c r="V67" s="9"/>
      <c r="W67" s="9"/>
      <c r="X67" s="9"/>
      <c r="Y67" s="17"/>
      <c r="AA67" s="9"/>
      <c r="AB67" s="71"/>
      <c r="AC67" s="71"/>
      <c r="AD67" s="71"/>
      <c r="AE67" s="71"/>
      <c r="AF67" s="71"/>
      <c r="AG67" s="71"/>
      <c r="AH67" s="71"/>
      <c r="AI67" s="71"/>
      <c r="AJ67" s="71"/>
      <c r="AK67" s="71"/>
      <c r="AL67" s="71"/>
      <c r="AM67" s="71"/>
      <c r="AN67" s="71"/>
      <c r="AO67" s="71"/>
      <c r="AP67" s="71"/>
      <c r="AQ67" s="71"/>
      <c r="AR67" s="71"/>
      <c r="AS67" s="71"/>
      <c r="AT67" s="71"/>
      <c r="AU67" s="71"/>
      <c r="AV67" s="71"/>
    </row>
    <row r="68" spans="1:48" s="3" customFormat="1" ht="19.5" customHeight="1" x14ac:dyDescent="0.25">
      <c r="A68" s="88" t="s">
        <v>21</v>
      </c>
      <c r="B68" s="88"/>
      <c r="C68" s="88"/>
      <c r="D68" s="16">
        <v>6</v>
      </c>
      <c r="E68" s="13">
        <v>7</v>
      </c>
      <c r="F68" s="13">
        <v>5</v>
      </c>
      <c r="G68" s="13">
        <v>5</v>
      </c>
      <c r="H68" s="13">
        <v>4</v>
      </c>
      <c r="I68" s="13">
        <v>4</v>
      </c>
      <c r="J68" s="13">
        <v>9</v>
      </c>
      <c r="K68" s="13">
        <v>6</v>
      </c>
      <c r="L68" s="13">
        <v>6</v>
      </c>
      <c r="N68" s="13">
        <f>IF(D68="",(""),SUM(D68:L68))</f>
        <v>52</v>
      </c>
      <c r="P68" s="13">
        <v>4</v>
      </c>
      <c r="Q68" s="13">
        <v>6</v>
      </c>
      <c r="R68" s="13">
        <v>6</v>
      </c>
      <c r="S68" s="13">
        <v>5</v>
      </c>
      <c r="T68" s="13">
        <v>6</v>
      </c>
      <c r="U68" s="13">
        <v>4</v>
      </c>
      <c r="V68" s="13">
        <v>8</v>
      </c>
      <c r="W68" s="13">
        <v>4</v>
      </c>
      <c r="X68" s="13">
        <v>8</v>
      </c>
      <c r="Y68" s="13">
        <f>IF(P68="",(""),SUM(P68:X68))</f>
        <v>51</v>
      </c>
      <c r="AA68" s="13">
        <f>IF(N68="",(""),SUM(N68,Y68))</f>
        <v>103</v>
      </c>
      <c r="AB68" s="71"/>
      <c r="AC68" s="71"/>
      <c r="AD68" s="71"/>
      <c r="AE68" s="71"/>
      <c r="AF68" s="71"/>
      <c r="AG68" s="71"/>
      <c r="AH68" s="71"/>
      <c r="AI68" s="71"/>
      <c r="AJ68" s="71"/>
      <c r="AK68" s="71"/>
      <c r="AL68" s="71"/>
      <c r="AM68" s="71"/>
      <c r="AN68" s="71"/>
      <c r="AO68" s="71"/>
      <c r="AP68" s="71"/>
      <c r="AQ68" s="71"/>
      <c r="AR68" s="71"/>
      <c r="AS68" s="71"/>
      <c r="AT68" s="71"/>
      <c r="AU68" s="71"/>
      <c r="AV68" s="71"/>
    </row>
    <row r="69" spans="1:48" s="3" customFormat="1" ht="5.0999999999999996" customHeight="1" x14ac:dyDescent="0.25">
      <c r="A69" s="71"/>
      <c r="B69" s="71"/>
      <c r="C69" s="71"/>
      <c r="D69" s="17"/>
      <c r="E69" s="9"/>
      <c r="F69" s="9"/>
      <c r="G69" s="9"/>
      <c r="H69" s="9"/>
      <c r="I69" s="9"/>
      <c r="J69" s="9"/>
      <c r="K69" s="9"/>
      <c r="L69" s="9"/>
      <c r="N69" s="17"/>
      <c r="P69" s="9"/>
      <c r="Q69" s="9"/>
      <c r="R69" s="9"/>
      <c r="S69" s="9"/>
      <c r="T69" s="9"/>
      <c r="U69" s="9"/>
      <c r="V69" s="9"/>
      <c r="W69" s="9"/>
      <c r="X69" s="9"/>
      <c r="Y69" s="17"/>
      <c r="AA69" s="9"/>
      <c r="AB69" s="71"/>
      <c r="AC69" s="71"/>
      <c r="AD69" s="71"/>
      <c r="AE69" s="71"/>
      <c r="AF69" s="71"/>
      <c r="AG69" s="71"/>
      <c r="AH69" s="71"/>
      <c r="AI69" s="71"/>
      <c r="AJ69" s="71"/>
      <c r="AK69" s="71"/>
      <c r="AL69" s="71"/>
      <c r="AM69" s="71"/>
      <c r="AN69" s="71"/>
      <c r="AO69" s="71"/>
      <c r="AP69" s="71"/>
      <c r="AQ69" s="71"/>
      <c r="AR69" s="71"/>
      <c r="AS69" s="71"/>
      <c r="AT69" s="71"/>
      <c r="AU69" s="71"/>
      <c r="AV69" s="71"/>
    </row>
    <row r="70" spans="1:48" s="3" customFormat="1" ht="19.5" customHeight="1" x14ac:dyDescent="0.25">
      <c r="A70" s="88" t="s">
        <v>22</v>
      </c>
      <c r="B70" s="88"/>
      <c r="C70" s="88"/>
      <c r="D70" s="30">
        <f>IF(D68=0,(""),IF(D63-D68+2&lt;=0,(0),IF(D63-D68+2=1,(1),IF(D63-D68+2=2,(2),IF(D63-D68+2=3,(3),IF(D63-D68+2=4,(4)))))))</f>
        <v>0</v>
      </c>
      <c r="E70" s="30">
        <f t="shared" ref="E70:L70" si="27">IF(E68=0,(""),IF(E63-E68+2&lt;=0,(0),IF(E63-E68+2=1,(1),IF(E63-E68+2=2,(2),IF(E63-E68+2=3,(3),IF(E63-E68+2=4,(4)))))))</f>
        <v>0</v>
      </c>
      <c r="F70" s="30">
        <f t="shared" si="27"/>
        <v>0</v>
      </c>
      <c r="G70" s="30">
        <f t="shared" si="27"/>
        <v>1</v>
      </c>
      <c r="H70" s="30">
        <f t="shared" si="27"/>
        <v>2</v>
      </c>
      <c r="I70" s="30">
        <f t="shared" si="27"/>
        <v>1</v>
      </c>
      <c r="J70" s="30">
        <f t="shared" si="27"/>
        <v>0</v>
      </c>
      <c r="K70" s="30">
        <f t="shared" si="27"/>
        <v>0</v>
      </c>
      <c r="L70" s="30">
        <f t="shared" si="27"/>
        <v>1</v>
      </c>
      <c r="N70" s="16">
        <f>IF(D70="",(""),SUM(D70:L70))</f>
        <v>5</v>
      </c>
      <c r="P70" s="30">
        <f>IF(P68=0,(""),IF(P63-P68+2&lt;=0,(0),IF(P63-P68+2=1,(1),IF(P63-P68+2=2,(2),IF(P63-P68+2=3,(3),IF(P63-P68+2=4,(4)))))))</f>
        <v>2</v>
      </c>
      <c r="Q70" s="30">
        <f t="shared" ref="Q70:X70" si="28">IF(Q68=0,(""),IF(Q63-Q68+2&lt;=0,(0),IF(Q63-Q68+2=1,(1),IF(Q63-Q68+2=2,(2),IF(Q63-Q68+2=3,(3),IF(Q63-Q68+2=4,(4)))))))</f>
        <v>1</v>
      </c>
      <c r="R70" s="30">
        <f t="shared" si="28"/>
        <v>0</v>
      </c>
      <c r="S70" s="30">
        <f t="shared" si="28"/>
        <v>2</v>
      </c>
      <c r="T70" s="30">
        <f t="shared" si="28"/>
        <v>0</v>
      </c>
      <c r="U70" s="30">
        <f t="shared" si="28"/>
        <v>2</v>
      </c>
      <c r="V70" s="30">
        <f t="shared" si="28"/>
        <v>0</v>
      </c>
      <c r="W70" s="30">
        <f t="shared" si="28"/>
        <v>1</v>
      </c>
      <c r="X70" s="30">
        <f t="shared" si="28"/>
        <v>0</v>
      </c>
      <c r="Y70" s="16">
        <f>IF(D70="",(""),SUM(P70:X70))</f>
        <v>8</v>
      </c>
      <c r="AA70" s="13">
        <f>IF(D70="",(""),SUM(N70,Y70))</f>
        <v>13</v>
      </c>
      <c r="AB70" s="71"/>
      <c r="AC70" s="71"/>
      <c r="AD70" s="71"/>
      <c r="AE70" s="71"/>
      <c r="AF70" s="71"/>
      <c r="AG70" s="71"/>
      <c r="AH70" s="71"/>
      <c r="AI70" s="71"/>
      <c r="AJ70" s="71"/>
      <c r="AK70" s="71"/>
      <c r="AL70" s="71"/>
      <c r="AM70" s="71"/>
      <c r="AN70" s="71"/>
      <c r="AO70" s="71"/>
      <c r="AP70" s="71"/>
      <c r="AQ70" s="71"/>
      <c r="AR70" s="71"/>
      <c r="AS70" s="71"/>
      <c r="AT70" s="71"/>
      <c r="AU70" s="71"/>
      <c r="AV70" s="71"/>
    </row>
    <row r="71" spans="1:48" s="3" customFormat="1" ht="5.0999999999999996" customHeight="1" x14ac:dyDescent="0.25">
      <c r="A71" s="89"/>
      <c r="B71" s="90"/>
      <c r="C71" s="90"/>
      <c r="D71" s="49"/>
      <c r="E71" s="21"/>
      <c r="F71" s="21"/>
      <c r="G71" s="21"/>
      <c r="H71" s="21"/>
      <c r="I71" s="21"/>
      <c r="J71" s="21"/>
      <c r="K71" s="21"/>
      <c r="L71" s="21"/>
      <c r="N71" s="49"/>
      <c r="P71" s="21"/>
      <c r="Q71" s="21"/>
      <c r="R71" s="21"/>
      <c r="S71" s="21"/>
      <c r="T71" s="21"/>
      <c r="U71" s="21"/>
      <c r="V71" s="21"/>
      <c r="W71" s="21"/>
      <c r="X71" s="21"/>
      <c r="Y71" s="49"/>
      <c r="AA71" s="50"/>
      <c r="AB71" s="71"/>
      <c r="AC71" s="71"/>
      <c r="AD71" s="71"/>
      <c r="AE71" s="71"/>
      <c r="AF71" s="71"/>
      <c r="AG71" s="71"/>
      <c r="AH71" s="71"/>
      <c r="AI71" s="71"/>
      <c r="AJ71" s="71"/>
      <c r="AK71" s="71"/>
      <c r="AL71" s="71"/>
      <c r="AM71" s="71"/>
      <c r="AN71" s="71"/>
      <c r="AO71" s="71"/>
      <c r="AP71" s="71"/>
      <c r="AQ71" s="71"/>
      <c r="AR71" s="71"/>
      <c r="AS71" s="71"/>
      <c r="AT71" s="71"/>
      <c r="AU71" s="71"/>
      <c r="AV71" s="71"/>
    </row>
    <row r="72" spans="1:48" s="3" customFormat="1" ht="19.5" customHeight="1" x14ac:dyDescent="0.25">
      <c r="A72" s="88" t="s">
        <v>23</v>
      </c>
      <c r="B72" s="88"/>
      <c r="C72" s="88"/>
      <c r="D72" s="30">
        <f t="shared" ref="D72:L72" si="29">IF(D68=0,(""),IF(D63+D66-D68+2&lt;=0,(0),IF(D63+D66-D68+2=1,(1),IF(D63+D66-D68+2=2,(2),IF(D63+D66-D68+2=3,(3),IF(D63+D66-D68+2=4,(4),IF(D63+D66-D68+2=5,(5))))))))</f>
        <v>2</v>
      </c>
      <c r="E72" s="30">
        <f t="shared" si="29"/>
        <v>1</v>
      </c>
      <c r="F72" s="30">
        <f t="shared" si="29"/>
        <v>2</v>
      </c>
      <c r="G72" s="30">
        <f t="shared" si="29"/>
        <v>2</v>
      </c>
      <c r="H72" s="30">
        <f t="shared" si="29"/>
        <v>3</v>
      </c>
      <c r="I72" s="30">
        <f t="shared" si="29"/>
        <v>2</v>
      </c>
      <c r="J72" s="30">
        <f t="shared" si="29"/>
        <v>0</v>
      </c>
      <c r="K72" s="30">
        <f t="shared" si="29"/>
        <v>0</v>
      </c>
      <c r="L72" s="30">
        <f t="shared" si="29"/>
        <v>3</v>
      </c>
      <c r="N72" s="16">
        <f>IF(D72="",(""),SUM(D72:L72))</f>
        <v>15</v>
      </c>
      <c r="P72" s="30">
        <f t="shared" ref="P72:X72" si="30">IF(P68=0,(""),IF(P63+P66-P68+2&lt;=0,(0),IF(P63+P66-P68+2=1,(1),IF(P63+P66-P68+2=2,(2),IF(P63+P66-P68+2=3,(3),IF(P63+P66-P68+2=4,(4),IF(P63+P66-P68+2=5,(5))))))))</f>
        <v>3</v>
      </c>
      <c r="Q72" s="30">
        <f t="shared" si="30"/>
        <v>3</v>
      </c>
      <c r="R72" s="30">
        <f t="shared" si="30"/>
        <v>1</v>
      </c>
      <c r="S72" s="30">
        <f t="shared" si="30"/>
        <v>4</v>
      </c>
      <c r="T72" s="30">
        <f t="shared" si="30"/>
        <v>0</v>
      </c>
      <c r="U72" s="30">
        <f t="shared" si="30"/>
        <v>4</v>
      </c>
      <c r="V72" s="30">
        <f t="shared" si="30"/>
        <v>0</v>
      </c>
      <c r="W72" s="30">
        <f t="shared" si="30"/>
        <v>2</v>
      </c>
      <c r="X72" s="30">
        <f t="shared" si="30"/>
        <v>0</v>
      </c>
      <c r="Y72" s="16">
        <f>IF(D72="",(""),SUM(P72:X72))</f>
        <v>17</v>
      </c>
      <c r="AA72" s="13">
        <f>IF(D72="",(""),SUM(N72,Y72))</f>
        <v>32</v>
      </c>
      <c r="AB72" s="71"/>
      <c r="AC72" s="71"/>
      <c r="AD72" s="71"/>
      <c r="AE72" s="71"/>
      <c r="AF72" s="71"/>
      <c r="AG72" s="71"/>
      <c r="AH72" s="71"/>
      <c r="AI72" s="71"/>
      <c r="AJ72" s="71"/>
      <c r="AK72" s="71"/>
      <c r="AL72" s="71"/>
      <c r="AM72" s="71"/>
      <c r="AN72" s="71"/>
      <c r="AO72" s="71"/>
      <c r="AP72" s="71"/>
      <c r="AQ72" s="71"/>
      <c r="AR72" s="71"/>
      <c r="AS72" s="71"/>
      <c r="AT72" s="71"/>
      <c r="AU72" s="71"/>
      <c r="AV72" s="71"/>
    </row>
    <row r="73" spans="1:48" s="3" customFormat="1" ht="5.0999999999999996" customHeight="1" x14ac:dyDescent="0.25">
      <c r="A73" s="90"/>
      <c r="B73" s="71"/>
      <c r="C73" s="71"/>
      <c r="D73" s="92"/>
      <c r="E73" s="90"/>
      <c r="F73" s="90"/>
      <c r="G73" s="90"/>
      <c r="H73" s="90"/>
      <c r="I73" s="90"/>
      <c r="J73" s="90"/>
      <c r="K73" s="90"/>
      <c r="L73" s="90"/>
      <c r="M73" s="90"/>
      <c r="N73" s="92"/>
      <c r="O73" s="90"/>
      <c r="P73" s="90"/>
      <c r="Q73" s="90"/>
      <c r="R73" s="90"/>
      <c r="S73" s="90"/>
      <c r="T73" s="90"/>
      <c r="U73" s="90"/>
      <c r="V73" s="90"/>
      <c r="W73" s="90"/>
      <c r="X73" s="91"/>
      <c r="Y73" s="92"/>
      <c r="Z73" s="90"/>
      <c r="AA73" s="91"/>
      <c r="AB73" s="71"/>
      <c r="AC73" s="71"/>
      <c r="AD73" s="71"/>
      <c r="AE73" s="71"/>
      <c r="AF73" s="71"/>
      <c r="AG73" s="71"/>
      <c r="AH73" s="71"/>
      <c r="AI73" s="71"/>
      <c r="AJ73" s="71"/>
      <c r="AK73" s="71"/>
      <c r="AL73" s="71"/>
      <c r="AM73" s="71"/>
      <c r="AN73" s="71"/>
      <c r="AO73" s="71"/>
      <c r="AP73" s="71"/>
      <c r="AQ73" s="71"/>
      <c r="AR73" s="71"/>
      <c r="AS73" s="71"/>
      <c r="AT73" s="71"/>
      <c r="AU73" s="71"/>
      <c r="AV73" s="71"/>
    </row>
    <row r="74" spans="1:48" ht="33.950000000000003" customHeight="1" x14ac:dyDescent="0.25">
      <c r="A74" s="88" t="s">
        <v>3</v>
      </c>
      <c r="B74" s="60"/>
      <c r="C74" s="60"/>
      <c r="D74" s="155"/>
      <c r="E74" s="156"/>
      <c r="F74" s="156"/>
      <c r="G74" s="156"/>
      <c r="H74" s="156"/>
      <c r="I74" s="156"/>
      <c r="J74" s="156"/>
      <c r="K74" s="156"/>
      <c r="L74" s="156"/>
      <c r="M74" s="156"/>
      <c r="N74" s="156"/>
      <c r="O74" s="156"/>
      <c r="P74" s="156"/>
      <c r="Q74" s="156"/>
      <c r="R74" s="156"/>
      <c r="S74" s="156"/>
      <c r="T74" s="156"/>
      <c r="U74" s="156"/>
      <c r="V74" s="156"/>
      <c r="W74" s="156"/>
      <c r="X74" s="156"/>
      <c r="Y74" s="156"/>
      <c r="Z74" s="156"/>
      <c r="AA74" s="157"/>
      <c r="AB74" s="75"/>
      <c r="AC74" s="75"/>
      <c r="AD74" s="75"/>
      <c r="AE74" s="75"/>
      <c r="AF74" s="75"/>
      <c r="AG74" s="75"/>
      <c r="AH74" s="75"/>
      <c r="AI74" s="75"/>
      <c r="AJ74" s="75"/>
      <c r="AK74" s="75"/>
      <c r="AL74" s="75"/>
      <c r="AM74" s="75"/>
      <c r="AN74" s="75"/>
      <c r="AO74" s="75"/>
      <c r="AP74" s="75"/>
      <c r="AQ74" s="75"/>
      <c r="AR74" s="75"/>
      <c r="AS74" s="75"/>
      <c r="AT74" s="75"/>
      <c r="AU74" s="75"/>
      <c r="AV74" s="75"/>
    </row>
    <row r="75" spans="1:48" ht="5.85" customHeight="1" x14ac:dyDescent="0.25">
      <c r="A75" s="93"/>
      <c r="B75" s="60"/>
      <c r="C75" s="60"/>
      <c r="D75" s="77"/>
      <c r="E75" s="94"/>
      <c r="F75" s="94"/>
      <c r="G75" s="94"/>
      <c r="H75" s="94"/>
      <c r="I75" s="95"/>
      <c r="J75" s="95"/>
      <c r="K75" s="95"/>
      <c r="L75" s="95"/>
      <c r="M75" s="95"/>
      <c r="N75" s="95"/>
      <c r="O75" s="95"/>
      <c r="P75" s="95"/>
      <c r="Q75" s="95"/>
      <c r="R75" s="95"/>
      <c r="S75" s="95"/>
      <c r="T75" s="94"/>
      <c r="U75" s="94"/>
      <c r="V75" s="95"/>
      <c r="W75" s="95"/>
      <c r="X75" s="95"/>
      <c r="Y75" s="95"/>
      <c r="Z75" s="94"/>
      <c r="AA75" s="94"/>
      <c r="AB75" s="75"/>
      <c r="AC75" s="75"/>
      <c r="AD75" s="75"/>
      <c r="AE75" s="75"/>
      <c r="AF75" s="75"/>
      <c r="AG75" s="75"/>
      <c r="AH75" s="75"/>
      <c r="AI75" s="75"/>
      <c r="AJ75" s="75"/>
      <c r="AK75" s="75"/>
      <c r="AL75" s="75"/>
      <c r="AM75" s="75"/>
      <c r="AN75" s="75"/>
      <c r="AO75" s="75"/>
      <c r="AP75" s="75"/>
      <c r="AQ75" s="75"/>
      <c r="AR75" s="75"/>
      <c r="AS75" s="75"/>
      <c r="AT75" s="75"/>
      <c r="AU75" s="75"/>
      <c r="AV75" s="75"/>
    </row>
    <row r="76" spans="1:48" ht="21" x14ac:dyDescent="0.25">
      <c r="A76" s="153"/>
      <c r="B76" s="76"/>
      <c r="C76" s="76"/>
      <c r="D76" s="77"/>
      <c r="E76" s="76"/>
      <c r="F76" s="76"/>
      <c r="G76" s="76"/>
      <c r="H76" s="76"/>
      <c r="I76" s="135" t="str">
        <f>infos!$W$1</f>
        <v>GOLF DU CHÂTEAU D'AUGERVILLE</v>
      </c>
      <c r="J76" s="136"/>
      <c r="K76" s="136"/>
      <c r="L76" s="136"/>
      <c r="M76" s="136"/>
      <c r="N76" s="136"/>
      <c r="O76" s="136"/>
      <c r="P76" s="136"/>
      <c r="Q76" s="136"/>
      <c r="R76" s="136"/>
      <c r="S76" s="137"/>
      <c r="T76" s="78"/>
      <c r="U76" s="78"/>
      <c r="V76" s="122">
        <f>infos!$Z$2</f>
        <v>41807</v>
      </c>
      <c r="W76" s="123"/>
      <c r="X76" s="123"/>
      <c r="Y76" s="124"/>
      <c r="Z76" s="79"/>
      <c r="AA76" s="76"/>
      <c r="AB76" s="75"/>
      <c r="AC76" s="75"/>
      <c r="AD76" s="75"/>
      <c r="AE76" s="75"/>
      <c r="AF76" s="75"/>
      <c r="AG76" s="75"/>
      <c r="AH76" s="75"/>
      <c r="AI76" s="75"/>
      <c r="AJ76" s="75"/>
      <c r="AK76" s="75"/>
      <c r="AL76" s="75"/>
      <c r="AM76" s="75"/>
      <c r="AN76" s="75"/>
      <c r="AO76" s="75"/>
      <c r="AP76" s="75"/>
      <c r="AQ76" s="75"/>
      <c r="AR76" s="75"/>
      <c r="AS76" s="75"/>
      <c r="AT76" s="75"/>
      <c r="AU76" s="75"/>
      <c r="AV76" s="75"/>
    </row>
    <row r="77" spans="1:48" ht="21" x14ac:dyDescent="0.25">
      <c r="A77" s="153"/>
      <c r="B77" s="76"/>
      <c r="C77" s="76"/>
      <c r="D77" s="77"/>
      <c r="E77" s="76"/>
      <c r="F77" s="76"/>
      <c r="G77" s="76"/>
      <c r="H77" s="60"/>
      <c r="I77" s="80"/>
      <c r="J77" s="81"/>
      <c r="K77" s="81"/>
      <c r="L77" s="81"/>
      <c r="M77" s="81"/>
      <c r="N77" s="102" t="str">
        <f>infos!$W$2</f>
        <v>STROKE-PLAY - 18 Trous</v>
      </c>
      <c r="O77" s="81"/>
      <c r="P77" s="81"/>
      <c r="Q77" s="81"/>
      <c r="R77" s="81"/>
      <c r="S77" s="81"/>
      <c r="T77" s="60"/>
      <c r="U77" s="78"/>
      <c r="V77" s="76"/>
      <c r="W77" s="82" t="s">
        <v>8</v>
      </c>
      <c r="X77" s="76">
        <f>infos!$X$3</f>
        <v>72</v>
      </c>
      <c r="Y77" s="77"/>
      <c r="Z77" s="79"/>
      <c r="AA77" s="83" t="s">
        <v>43</v>
      </c>
      <c r="AB77" s="75"/>
      <c r="AC77" s="75"/>
      <c r="AD77" s="75"/>
      <c r="AE77" s="75"/>
      <c r="AF77" s="75"/>
      <c r="AG77" s="75"/>
      <c r="AH77" s="75"/>
      <c r="AI77" s="75"/>
      <c r="AJ77" s="75"/>
      <c r="AK77" s="75"/>
      <c r="AL77" s="75"/>
      <c r="AM77" s="75"/>
      <c r="AN77" s="75"/>
      <c r="AO77" s="75"/>
      <c r="AP77" s="75"/>
      <c r="AQ77" s="75"/>
      <c r="AR77" s="75"/>
      <c r="AS77" s="75"/>
      <c r="AT77" s="75"/>
      <c r="AU77" s="75"/>
      <c r="AV77" s="75"/>
    </row>
    <row r="78" spans="1:48" ht="5.85" customHeight="1" x14ac:dyDescent="0.25">
      <c r="A78" s="75"/>
      <c r="B78" s="60"/>
      <c r="C78" s="60"/>
      <c r="D78" s="84"/>
      <c r="E78" s="60"/>
      <c r="F78" s="60"/>
      <c r="G78" s="60"/>
      <c r="H78" s="60"/>
      <c r="I78" s="60"/>
      <c r="J78" s="60"/>
      <c r="K78" s="60"/>
      <c r="L78" s="60"/>
      <c r="M78" s="60"/>
      <c r="N78" s="84"/>
      <c r="O78" s="60"/>
      <c r="P78" s="60"/>
      <c r="Q78" s="60"/>
      <c r="R78" s="60"/>
      <c r="S78" s="60"/>
      <c r="T78" s="60"/>
      <c r="U78" s="60"/>
      <c r="V78" s="60"/>
      <c r="W78" s="60"/>
      <c r="X78" s="60"/>
      <c r="Y78" s="84"/>
      <c r="Z78" s="75"/>
      <c r="AA78" s="60"/>
      <c r="AB78" s="75"/>
      <c r="AC78" s="75"/>
      <c r="AD78" s="75"/>
      <c r="AE78" s="75"/>
      <c r="AF78" s="75"/>
      <c r="AG78" s="75"/>
      <c r="AH78" s="75"/>
      <c r="AI78" s="75"/>
      <c r="AJ78" s="75"/>
      <c r="AK78" s="75"/>
      <c r="AL78" s="75"/>
      <c r="AM78" s="75"/>
      <c r="AN78" s="75"/>
      <c r="AO78" s="75"/>
      <c r="AP78" s="75"/>
      <c r="AQ78" s="75"/>
      <c r="AR78" s="75"/>
      <c r="AS78" s="75"/>
      <c r="AT78" s="75"/>
      <c r="AU78" s="75"/>
      <c r="AV78" s="75"/>
    </row>
    <row r="79" spans="1:48" x14ac:dyDescent="0.25">
      <c r="A79" s="138" t="str">
        <f>IF(infos!V11="",(""),IF(infos!V11=5,(infos!W11)))</f>
        <v>HOFFMAN James</v>
      </c>
      <c r="B79" s="139"/>
      <c r="C79" s="139"/>
      <c r="D79" s="139"/>
      <c r="E79" s="139"/>
      <c r="F79" s="139"/>
      <c r="G79" s="139"/>
      <c r="H79" s="140"/>
      <c r="I79" s="68"/>
      <c r="J79" s="119" t="s">
        <v>11</v>
      </c>
      <c r="K79" s="119"/>
      <c r="L79" s="125">
        <f>IF(infos!V11=0,(""),IF(infos!V11=5,(infos!Y11)))</f>
        <v>10.8</v>
      </c>
      <c r="M79" s="126"/>
      <c r="N79" s="84" t="s">
        <v>10</v>
      </c>
      <c r="O79" s="132">
        <f>IF(AA79=(""),(""),IF(AA79=0,(infos!Z4),(infos!Z5)))</f>
        <v>69.8</v>
      </c>
      <c r="P79" s="133"/>
      <c r="Q79" s="60"/>
      <c r="R79" s="154" t="s">
        <v>9</v>
      </c>
      <c r="S79" s="119"/>
      <c r="T79" s="132">
        <f>IF(AA79=(""),(""),IF(AA79=0,(infos!X4),(infos!X5)))</f>
        <v>128</v>
      </c>
      <c r="U79" s="133"/>
      <c r="V79" s="119" t="s">
        <v>12</v>
      </c>
      <c r="W79" s="119"/>
      <c r="X79" s="119"/>
      <c r="Y79" s="66">
        <f>(IF(L79="",(""),ROUND((L79*T79/113)+(O79-X77),0)))</f>
        <v>10</v>
      </c>
      <c r="Z79" s="60"/>
      <c r="AA79" s="58">
        <f>IF(infos!V11=0,(""),IF(infos!V11=5,(infos!AB11)))</f>
        <v>0</v>
      </c>
      <c r="AB79" s="60"/>
      <c r="AC79" s="75"/>
      <c r="AD79" s="75"/>
      <c r="AE79" s="75"/>
      <c r="AF79" s="75"/>
      <c r="AG79" s="75"/>
      <c r="AH79" s="75"/>
      <c r="AI79" s="75"/>
      <c r="AJ79" s="75"/>
      <c r="AK79" s="75"/>
      <c r="AL79" s="75"/>
      <c r="AM79" s="75"/>
      <c r="AN79" s="75"/>
      <c r="AO79" s="75"/>
      <c r="AP79" s="75"/>
      <c r="AQ79" s="75"/>
      <c r="AR79" s="75"/>
      <c r="AS79" s="75"/>
      <c r="AT79" s="75"/>
      <c r="AU79" s="75"/>
      <c r="AV79" s="75"/>
    </row>
    <row r="80" spans="1:48" ht="5.25" customHeight="1" x14ac:dyDescent="0.25">
      <c r="A80" s="75"/>
      <c r="B80" s="60"/>
      <c r="C80" s="60"/>
      <c r="D80" s="84"/>
      <c r="E80" s="60"/>
      <c r="F80" s="60"/>
      <c r="G80" s="60"/>
      <c r="H80" s="60"/>
      <c r="I80" s="60"/>
      <c r="J80" s="60"/>
      <c r="K80" s="60"/>
      <c r="L80" s="60"/>
      <c r="M80" s="60"/>
      <c r="N80" s="84"/>
      <c r="O80" s="60"/>
      <c r="P80" s="60"/>
      <c r="Q80" s="60"/>
      <c r="R80" s="60"/>
      <c r="S80" s="60"/>
      <c r="T80" s="60"/>
      <c r="U80" s="60"/>
      <c r="V80" s="60"/>
      <c r="W80" s="60"/>
      <c r="X80" s="60"/>
      <c r="Y80" s="84"/>
      <c r="Z80" s="75"/>
      <c r="AA80" s="60"/>
      <c r="AB80" s="75"/>
      <c r="AC80" s="75"/>
      <c r="AD80" s="75"/>
      <c r="AE80" s="75"/>
      <c r="AF80" s="75"/>
      <c r="AG80" s="75"/>
      <c r="AH80" s="75"/>
      <c r="AI80" s="75"/>
      <c r="AJ80" s="75"/>
      <c r="AK80" s="75"/>
      <c r="AL80" s="75"/>
      <c r="AM80" s="75"/>
      <c r="AN80" s="75"/>
      <c r="AO80" s="75"/>
      <c r="AP80" s="75"/>
      <c r="AQ80" s="75"/>
      <c r="AR80" s="75"/>
      <c r="AS80" s="75"/>
      <c r="AT80" s="75"/>
      <c r="AU80" s="75"/>
      <c r="AV80" s="75"/>
    </row>
    <row r="81" spans="1:48" s="29" customFormat="1" ht="19.5" customHeight="1" x14ac:dyDescent="0.25">
      <c r="A81" s="85"/>
      <c r="B81" s="85">
        <v>1</v>
      </c>
      <c r="C81" s="85"/>
      <c r="D81" s="86">
        <v>1</v>
      </c>
      <c r="E81" s="87">
        <v>2</v>
      </c>
      <c r="F81" s="87">
        <v>3</v>
      </c>
      <c r="G81" s="87">
        <v>4</v>
      </c>
      <c r="H81" s="87">
        <v>5</v>
      </c>
      <c r="I81" s="87">
        <v>6</v>
      </c>
      <c r="J81" s="87">
        <v>7</v>
      </c>
      <c r="K81" s="87">
        <v>8</v>
      </c>
      <c r="L81" s="87">
        <v>9</v>
      </c>
      <c r="M81" s="73"/>
      <c r="N81" s="59" t="s">
        <v>5</v>
      </c>
      <c r="O81" s="73"/>
      <c r="P81" s="87">
        <v>10</v>
      </c>
      <c r="Q81" s="87">
        <v>11</v>
      </c>
      <c r="R81" s="87">
        <v>12</v>
      </c>
      <c r="S81" s="87">
        <v>13</v>
      </c>
      <c r="T81" s="87">
        <v>14</v>
      </c>
      <c r="U81" s="87">
        <v>15</v>
      </c>
      <c r="V81" s="87">
        <v>16</v>
      </c>
      <c r="W81" s="87">
        <v>17</v>
      </c>
      <c r="X81" s="87">
        <v>18</v>
      </c>
      <c r="Y81" s="59" t="s">
        <v>6</v>
      </c>
      <c r="Z81" s="71"/>
      <c r="AA81" s="70" t="s">
        <v>7</v>
      </c>
      <c r="AB81" s="72" t="s">
        <v>0</v>
      </c>
      <c r="AC81" s="73">
        <v>1</v>
      </c>
      <c r="AD81" s="73">
        <v>2</v>
      </c>
      <c r="AE81" s="73">
        <v>3</v>
      </c>
      <c r="AF81" s="73">
        <v>4</v>
      </c>
      <c r="AG81" s="73">
        <v>5</v>
      </c>
      <c r="AH81" s="73">
        <v>6</v>
      </c>
      <c r="AI81" s="73">
        <v>7</v>
      </c>
      <c r="AJ81" s="73">
        <v>8</v>
      </c>
      <c r="AK81" s="73">
        <v>9</v>
      </c>
      <c r="AL81" s="73">
        <v>10</v>
      </c>
      <c r="AM81" s="73">
        <v>11</v>
      </c>
      <c r="AN81" s="73">
        <v>12</v>
      </c>
      <c r="AO81" s="73">
        <v>13</v>
      </c>
      <c r="AP81" s="73">
        <v>14</v>
      </c>
      <c r="AQ81" s="73">
        <v>15</v>
      </c>
      <c r="AR81" s="73">
        <v>16</v>
      </c>
      <c r="AS81" s="73">
        <v>17</v>
      </c>
      <c r="AT81" s="73">
        <v>18</v>
      </c>
      <c r="AU81" s="96"/>
      <c r="AV81" s="96"/>
    </row>
    <row r="82" spans="1:48" s="3" customFormat="1" ht="19.5" customHeight="1" x14ac:dyDescent="0.25">
      <c r="A82" s="88" t="s">
        <v>1</v>
      </c>
      <c r="B82" s="88"/>
      <c r="C82" s="88"/>
      <c r="D82" s="59">
        <f t="shared" ref="D82:L82" si="31">D45</f>
        <v>4</v>
      </c>
      <c r="E82" s="70">
        <f t="shared" si="31"/>
        <v>5</v>
      </c>
      <c r="F82" s="70">
        <f t="shared" si="31"/>
        <v>3</v>
      </c>
      <c r="G82" s="70">
        <f t="shared" si="31"/>
        <v>4</v>
      </c>
      <c r="H82" s="70">
        <f t="shared" si="31"/>
        <v>4</v>
      </c>
      <c r="I82" s="70">
        <f t="shared" si="31"/>
        <v>3</v>
      </c>
      <c r="J82" s="70">
        <f t="shared" si="31"/>
        <v>5</v>
      </c>
      <c r="K82" s="70">
        <f t="shared" si="31"/>
        <v>3</v>
      </c>
      <c r="L82" s="70">
        <f t="shared" si="31"/>
        <v>5</v>
      </c>
      <c r="M82" s="73"/>
      <c r="N82" s="59">
        <f>SUM(D82:L82)</f>
        <v>36</v>
      </c>
      <c r="O82" s="73"/>
      <c r="P82" s="70">
        <f t="shared" ref="P82:X82" si="32">P45</f>
        <v>4</v>
      </c>
      <c r="Q82" s="70">
        <f t="shared" si="32"/>
        <v>5</v>
      </c>
      <c r="R82" s="70">
        <f t="shared" si="32"/>
        <v>4</v>
      </c>
      <c r="S82" s="70">
        <f t="shared" si="32"/>
        <v>5</v>
      </c>
      <c r="T82" s="70">
        <f t="shared" si="32"/>
        <v>3</v>
      </c>
      <c r="U82" s="70">
        <f t="shared" si="32"/>
        <v>4</v>
      </c>
      <c r="V82" s="70">
        <f t="shared" si="32"/>
        <v>4</v>
      </c>
      <c r="W82" s="70">
        <f t="shared" si="32"/>
        <v>3</v>
      </c>
      <c r="X82" s="70">
        <f t="shared" si="32"/>
        <v>4</v>
      </c>
      <c r="Y82" s="59">
        <f>SUM(P82:X82)</f>
        <v>36</v>
      </c>
      <c r="Z82" s="71"/>
      <c r="AA82" s="59">
        <f>SUM(N82,Y82)</f>
        <v>72</v>
      </c>
      <c r="AB82" s="71"/>
      <c r="AC82" s="73">
        <f>IF(GESTEP(Y79-1,0),1,0)</f>
        <v>1</v>
      </c>
      <c r="AD82" s="73">
        <f>IF(GESTEP(Y79-2,0),1,0)</f>
        <v>1</v>
      </c>
      <c r="AE82" s="73">
        <f>IF(GESTEP(Y79-3,0),1,0)</f>
        <v>1</v>
      </c>
      <c r="AF82" s="73">
        <f>IF(GESTEP(Y79-4,0),1,0)</f>
        <v>1</v>
      </c>
      <c r="AG82" s="73">
        <f>IF(GESTEP(Y79-5,0),1,0)</f>
        <v>1</v>
      </c>
      <c r="AH82" s="73">
        <f>IF(GESTEP(Y79-6,0),1,0)</f>
        <v>1</v>
      </c>
      <c r="AI82" s="73">
        <f>IF(GESTEP(Y79-7,0),1,0)</f>
        <v>1</v>
      </c>
      <c r="AJ82" s="73">
        <f>IF(GESTEP(Y79-8,0),1,0)</f>
        <v>1</v>
      </c>
      <c r="AK82" s="73">
        <f>IF(GESTEP(Y79-9,0),1,0)</f>
        <v>1</v>
      </c>
      <c r="AL82" s="73">
        <f>IF(GESTEP(Y79-10,0),1,0)</f>
        <v>1</v>
      </c>
      <c r="AM82" s="73">
        <f>IF(GESTEP(Y79-11,0),1,0)</f>
        <v>0</v>
      </c>
      <c r="AN82" s="73">
        <f>IF(GESTEP(Y79-12,0),1,0)</f>
        <v>0</v>
      </c>
      <c r="AO82" s="73">
        <f>IF(GESTEP(Y79-13,0),1,0)</f>
        <v>0</v>
      </c>
      <c r="AP82" s="73">
        <f>IF(GESTEP(Y79-14,0),1,0)</f>
        <v>0</v>
      </c>
      <c r="AQ82" s="73">
        <f>IF(GESTEP(Y79-15,0),1,0)</f>
        <v>0</v>
      </c>
      <c r="AR82" s="73">
        <f>IF(GESTEP(Y79-16,0),1,0)</f>
        <v>0</v>
      </c>
      <c r="AS82" s="73">
        <f>IF(GESTEP(Y79-17,0),1,0)</f>
        <v>0</v>
      </c>
      <c r="AT82" s="73">
        <f>IF(GESTEP(Y79-18,0),1,0)</f>
        <v>0</v>
      </c>
      <c r="AU82" s="71"/>
      <c r="AV82" s="71"/>
    </row>
    <row r="83" spans="1:48" s="3" customFormat="1" ht="20.100000000000001" customHeight="1" x14ac:dyDescent="0.25">
      <c r="A83" s="88" t="s">
        <v>4</v>
      </c>
      <c r="B83" s="88"/>
      <c r="C83" s="88"/>
      <c r="D83" s="70">
        <f>IF(AA79=0,(infos!B4),(infos!B5))</f>
        <v>333</v>
      </c>
      <c r="E83" s="70">
        <f>IF(AA79=0,(infos!C4),(infos!C5))</f>
        <v>394</v>
      </c>
      <c r="F83" s="70">
        <f>IF(AA79=0,(infos!D4),(infos!D5))</f>
        <v>149</v>
      </c>
      <c r="G83" s="70">
        <f>IF(AA79=0,(infos!E4),(infos!E5))</f>
        <v>315</v>
      </c>
      <c r="H83" s="70">
        <f>IF(AA79=0,(infos!F4),(infos!F5))</f>
        <v>307</v>
      </c>
      <c r="I83" s="70">
        <f>IF(AA79=0,(infos!G4),(infos!G5))</f>
        <v>148</v>
      </c>
      <c r="J83" s="70">
        <f>IF(AA79=0,(infos!H4),(infos!H5))</f>
        <v>447</v>
      </c>
      <c r="K83" s="70">
        <f>IF(AA79=0,(infos!I4),(infos!I5))</f>
        <v>168</v>
      </c>
      <c r="L83" s="70">
        <f>IF(AA79=0,(infos!J4),(infos!J5))</f>
        <v>441</v>
      </c>
      <c r="M83" s="71"/>
      <c r="N83" s="70">
        <f>SUM(D83:L83)</f>
        <v>2702</v>
      </c>
      <c r="O83" s="71"/>
      <c r="P83" s="13">
        <f>IF(AA79=0,(infos!L4),(infos!L5))</f>
        <v>302</v>
      </c>
      <c r="Q83" s="13">
        <f>IF(AA79=0,(infos!M4),(infos!M5))</f>
        <v>410</v>
      </c>
      <c r="R83" s="13">
        <f>IF(AA79=0,(infos!N4),(infos!N5))</f>
        <v>325</v>
      </c>
      <c r="S83" s="13">
        <f>IF(AA79=0,(infos!O4),(infos!O5))</f>
        <v>422</v>
      </c>
      <c r="T83" s="13">
        <f>IF(AA79=0,(infos!P4),(infos!P5))</f>
        <v>142</v>
      </c>
      <c r="U83" s="13">
        <f>IF(AA79=0,(infos!Q4),(infos!Q5))</f>
        <v>310</v>
      </c>
      <c r="V83" s="13">
        <f>IF(AA79=0,(infos!R4),(infos!R5))</f>
        <v>354</v>
      </c>
      <c r="W83" s="13">
        <f>IF(AA79=0,(infos!S4),(infos!S5))</f>
        <v>151</v>
      </c>
      <c r="X83" s="13">
        <f>IF(AA79=0,(infos!T4),(infos!T5))</f>
        <v>367</v>
      </c>
      <c r="Y83" s="70">
        <f>SUM(P83:X83)</f>
        <v>2783</v>
      </c>
      <c r="Z83" s="71"/>
      <c r="AA83" s="70">
        <f>SUM(N83,Y83)</f>
        <v>5485</v>
      </c>
      <c r="AB83" s="71"/>
      <c r="AC83" s="73">
        <f>IF(GESTEP(Y79-19,0),1,0)</f>
        <v>0</v>
      </c>
      <c r="AD83" s="73">
        <f>IF(GESTEP(Y79-20,0),1,0)</f>
        <v>0</v>
      </c>
      <c r="AE83" s="73">
        <f>IF(GESTEP(Y79-21,0),1,0)</f>
        <v>0</v>
      </c>
      <c r="AF83" s="73">
        <f>IF(GESTEP(Y79-22,0),1,0)</f>
        <v>0</v>
      </c>
      <c r="AG83" s="73">
        <f>IF(GESTEP(Y79-23,0),1,0)</f>
        <v>0</v>
      </c>
      <c r="AH83" s="73">
        <f>IF(GESTEP(Y79-24,0),1,0)</f>
        <v>0</v>
      </c>
      <c r="AI83" s="73">
        <f>IF(GESTEP(Y79-25,0),1,0)</f>
        <v>0</v>
      </c>
      <c r="AJ83" s="73">
        <f>IF(GESTEP(Y79-26,0),1,0)</f>
        <v>0</v>
      </c>
      <c r="AK83" s="73">
        <f>IF(GESTEP(Y79-27,0),1,0)</f>
        <v>0</v>
      </c>
      <c r="AL83" s="73">
        <f>IF(GESTEP(Y79-28,0),1,0)</f>
        <v>0</v>
      </c>
      <c r="AM83" s="73">
        <f>IF(GESTEP(Y79-29,0),1,0)</f>
        <v>0</v>
      </c>
      <c r="AN83" s="73">
        <f>IF(GESTEP(Y79-30,0),1,0)</f>
        <v>0</v>
      </c>
      <c r="AO83" s="73">
        <f>IF(GESTEP(Y79-31,0),1,0)</f>
        <v>0</v>
      </c>
      <c r="AP83" s="73">
        <f>IF(GESTEP(Y79-32,0),1,0)</f>
        <v>0</v>
      </c>
      <c r="AQ83" s="73">
        <f>IF(GESTEP(Y79-33,0),1,0)</f>
        <v>0</v>
      </c>
      <c r="AR83" s="73">
        <f>IF(GESTEP(Y79-34,0),1,0)</f>
        <v>0</v>
      </c>
      <c r="AS83" s="73">
        <f>IF(GESTEP(Y79-35,0),1,0)</f>
        <v>0</v>
      </c>
      <c r="AT83" s="73">
        <f>IF(GESTEP(Y79-36,0),1,0)</f>
        <v>0</v>
      </c>
      <c r="AU83" s="71"/>
      <c r="AV83" s="71"/>
    </row>
    <row r="84" spans="1:48" s="3" customFormat="1" ht="20.100000000000001" customHeight="1" x14ac:dyDescent="0.25">
      <c r="A84" s="88" t="s">
        <v>0</v>
      </c>
      <c r="B84" s="88"/>
      <c r="C84" s="88"/>
      <c r="D84" s="70">
        <f t="shared" ref="D84:L84" si="33">D47</f>
        <v>8</v>
      </c>
      <c r="E84" s="70">
        <f t="shared" si="33"/>
        <v>12</v>
      </c>
      <c r="F84" s="70">
        <f t="shared" si="33"/>
        <v>6</v>
      </c>
      <c r="G84" s="70">
        <f t="shared" si="33"/>
        <v>14</v>
      </c>
      <c r="H84" s="70">
        <f t="shared" si="33"/>
        <v>10</v>
      </c>
      <c r="I84" s="70">
        <f t="shared" si="33"/>
        <v>18</v>
      </c>
      <c r="J84" s="70">
        <f t="shared" si="33"/>
        <v>4</v>
      </c>
      <c r="K84" s="70">
        <f t="shared" si="33"/>
        <v>16</v>
      </c>
      <c r="L84" s="70">
        <f t="shared" si="33"/>
        <v>2</v>
      </c>
      <c r="M84" s="71"/>
      <c r="N84" s="59"/>
      <c r="O84" s="71"/>
      <c r="P84" s="70">
        <f t="shared" ref="P84:X84" si="34">P47</f>
        <v>15</v>
      </c>
      <c r="Q84" s="70">
        <f t="shared" si="34"/>
        <v>9</v>
      </c>
      <c r="R84" s="70">
        <f t="shared" si="34"/>
        <v>11</v>
      </c>
      <c r="S84" s="70">
        <f t="shared" si="34"/>
        <v>3</v>
      </c>
      <c r="T84" s="70">
        <f t="shared" si="34"/>
        <v>13</v>
      </c>
      <c r="U84" s="70">
        <f t="shared" si="34"/>
        <v>5</v>
      </c>
      <c r="V84" s="70">
        <f t="shared" si="34"/>
        <v>7</v>
      </c>
      <c r="W84" s="70">
        <f t="shared" si="34"/>
        <v>17</v>
      </c>
      <c r="X84" s="70">
        <f t="shared" si="34"/>
        <v>1</v>
      </c>
      <c r="Y84" s="59"/>
      <c r="Z84" s="71"/>
      <c r="AA84" s="70"/>
      <c r="AB84" s="71"/>
      <c r="AC84" s="73">
        <f>IF(GESTEP(Y79-37,0),1,0)</f>
        <v>0</v>
      </c>
      <c r="AD84" s="73">
        <f>IF(GESTEP(Y79-378,0),1,0)</f>
        <v>0</v>
      </c>
      <c r="AE84" s="73">
        <f>IF(GESTEP(Y79-389,0),1,0)</f>
        <v>0</v>
      </c>
      <c r="AF84" s="73">
        <f>IF(GESTEP(Y79-40,0),1,0)</f>
        <v>0</v>
      </c>
      <c r="AG84" s="73">
        <f>IF(GESTEP(Y79-41,0),1,0)</f>
        <v>0</v>
      </c>
      <c r="AH84" s="73">
        <f>IF(GESTEP(Y79-42,0),1,0)</f>
        <v>0</v>
      </c>
      <c r="AI84" s="73">
        <f>IF(GESTEP(Y79-43,0),1,0)</f>
        <v>0</v>
      </c>
      <c r="AJ84" s="73">
        <f>IF(GESTEP(Y79-44,0),1,0)</f>
        <v>0</v>
      </c>
      <c r="AK84" s="73">
        <f>IF(GESTEP(Y79-45,0),1,0)</f>
        <v>0</v>
      </c>
      <c r="AL84" s="73">
        <f>IF(GESTEP(Y79-46,0),1,0)</f>
        <v>0</v>
      </c>
      <c r="AM84" s="73">
        <f>IF(GESTEP(Y79-47,0),1,0)</f>
        <v>0</v>
      </c>
      <c r="AN84" s="73">
        <f>IF(GESTEP(Y79-48,0),1,0)</f>
        <v>0</v>
      </c>
      <c r="AO84" s="73">
        <f>IF(GESTEP(Y79-49,0),1,0)</f>
        <v>0</v>
      </c>
      <c r="AP84" s="73">
        <f>IF(GESTEP(Y79-50,0),1,0)</f>
        <v>0</v>
      </c>
      <c r="AQ84" s="73">
        <f>IF(GESTEP(Y79-51,0),1,0)</f>
        <v>0</v>
      </c>
      <c r="AR84" s="73">
        <f>IF(GESTEP(Y79-52,0),1,0)</f>
        <v>0</v>
      </c>
      <c r="AS84" s="73">
        <f>IF(GESTEP(Y79-53,0),1,0)</f>
        <v>0</v>
      </c>
      <c r="AT84" s="73">
        <f>IF(GESTEP(Y79-54,0),1,0)</f>
        <v>0</v>
      </c>
      <c r="AU84" s="71"/>
      <c r="AV84" s="71"/>
    </row>
    <row r="85" spans="1:48" s="3" customFormat="1" ht="20.100000000000001" customHeight="1" x14ac:dyDescent="0.25">
      <c r="A85" s="88" t="s">
        <v>2</v>
      </c>
      <c r="B85" s="88"/>
      <c r="C85" s="88"/>
      <c r="D85" s="13">
        <f>IF(D84-AC81=0,(AC85),IF(D84-AD81=0,(AD85),IF(D84-AE81=0,(AE85),IF(D84-AF81=0,(AF85),IF(D84-AG81=0,(AG85),IF(D84-AH81=0,(AH85),IF(D84-AI81=0,(AI85),IF(D84-AJ81=0,(AJ85),IF(D84-AK81=0,(AK85),IF(D84-AL81=0,(AL85),IF(D84-AM81=0,(AM85),IF(D84-AN81=0,(AN85),IF(D84-AO81=0,(AO85),IF(D84-AP81=0,(AP85),IF(D84-AQ81=0,(AQ85),IF(D84-AR81=0,(AR85),IF(D84-AS81=0,(AS85),IF(D84-AT81=0,(AT85)))))))))))))))))))</f>
        <v>1</v>
      </c>
      <c r="E85" s="13">
        <f t="shared" ref="E85" si="35">IF(E84-AD81=0,(AD85),IF(E84-AE81=0,(AE85),IF(E84-AF81=0,(AF85),IF(E84-AG81=0,(AG85),IF(E84-AH81=0,(AH85),IF(E84-AI81=0,(AI85),IF(E84-AJ81=0,(AJ85),IF(E84-AK81=0,(AK85),IF(E84-AL81=0,(AL85),IF(E84-AM81=0,(AM85),IF(E84-AN81=0,(AN85),IF(E84-AO81=0,(AO85),IF(E84-AP81=0,(AP85),IF(E84-AQ81=0,(AQ85),IF(E84-AR81=0,(AR85),IF(E84-AS81=0,(AS85),IF(E84-AT81=0,(AT85),IF(E84-AU81=0,(AU85)))))))))))))))))))</f>
        <v>0</v>
      </c>
      <c r="F85" s="13">
        <f>IF(F84-AE81=0,(AE85),IF(F84-AF81=0,(AF85),IF(F84-AG81=0,(AG85),IF(F84-AH81=0,(AH85),IF(F84-AI81=0,(AI85),IF(F84-AJ81=0,(AJ85),IF(F84-AK81=0,(AK85),IF(F84-AL81=0,(AL85),IF(F84-AM81=0,(AM85),IF(F84-AN81=0,(AN85),IF(F84-AO81=0,(AO85),IF(F84-AP81=0,(AP85),IF(F84-AQ81=0,(AQ85),IF(F84-AR81=0,(AR85),IF(F84-AS81=0,(AS85),IF(F84-AT81=0,(AT85),IF(F84-AU81=0,(AU85),IF(F84-AV81=0,(AV85)))))))))))))))))))</f>
        <v>1</v>
      </c>
      <c r="G85" s="13">
        <f t="shared" ref="G85" si="36">IF(G84-AF81=0,(AF85),IF(G84-AG81=0,(AG85),IF(G84-AH81=0,(AH85),IF(G84-AI81=0,(AI85),IF(G84-AJ81=0,(AJ85),IF(G84-AK81=0,(AK85),IF(G84-AL81=0,(AL85),IF(G84-AM81=0,(AM85),IF(G84-AN81=0,(AN85),IF(G84-AO81=0,(AO85),IF(G84-AP81=0,(AP85),IF(G84-AQ81=0,(AQ85),IF(G84-AR81=0,(AR85),IF(G84-AS81=0,(AS85),IF(G84-AT81=0,(AT85),IF(G84-AU81=0,(AU85),IF(G84-AV81=0,(AV85),IF(G84-AW81=0,(AW85)))))))))))))))))))</f>
        <v>0</v>
      </c>
      <c r="H85" s="13">
        <f>IF(H84-AG81=0,(AG85),IF(H84-AH81=0,(AH85),IF(H84-AI81=0,(AI85),IF(H84-AJ81=0,(AJ85),IF(H84-AK81=0,(AK85),IF(H84-AL81=0,(AL85),IF(H84-AM81=0,(AM85),IF(H84-AN81=0,(AN85),IF(H84-AO81=0,(AO85),IF(H84-AP81=0,(AP85),IF(H84-AQ81=0,(AQ85),IF(H84-AR81=0,(AR85),IF(H84-AS81=0,(AS85),IF(H84-AT81=0,(AT85),IF(H84-AC81=0,(AC85),IF(H84-AD81=0,(AD85),IF(H84-AE81=0,(AE85),IF(H84-AF81=0,(AF85)))))))))))))))))))</f>
        <v>1</v>
      </c>
      <c r="I85" s="13">
        <f t="shared" ref="I85" si="37">IF(I84-AH81=0,(AH85),IF(I84-AI81=0,(AI85),IF(I84-AJ81=0,(AJ85),IF(I84-AK81=0,(AK85),IF(I84-AL81=0,(AL85),IF(I84-AM81=0,(AM85),IF(I84-AN81=0,(AN85),IF(I84-AO81=0,(AO85),IF(I84-AP81=0,(AP85),IF(I84-AQ81=0,(AQ85),IF(I84-AR81=0,(AR85),IF(I84-AS81=0,(AS85),IF(I84-AT81=0,(AT85),IF(I84-AU81=0,(AU85),IF(I84-AV81=0,(AV85),IF(I84-AW81=0,(AW85),IF(I84-AX81=0,(AX85),IF(I84-AY81=0,(AY85)))))))))))))))))))</f>
        <v>0</v>
      </c>
      <c r="J85" s="13">
        <f>IF(J84-AI81=0,(AI85),IF(J84-AJ81=0,(AJ85),IF(J84-AK81=0,(AK85),IF(J84-AL81=0,(AL85),IF(J84-AM81=0,(AM85),IF(J84-AN81=0,(AN85),IF(J84-AO81=0,(AO85),IF(J84-AP81=0,(AP85),IF(J84-AQ81=0,(AQ85),IF(J84-AR81=0,(AR85),IF(J84-AS81=0,(AS85),IF(J84-AT81=0,(AT85),IF(J84-AC81=0,(AC85),IF(J84-AD81=0,(AD85),IF(J84-AE81=0,(AE85),IF(J84-AF81=0,(AF85),IF(J84-AG81=0,(AG85),IF(J84-AH81=0,(AH85)))))))))))))))))))</f>
        <v>1</v>
      </c>
      <c r="K85" s="13">
        <f>IF(K84-AJ81=0,(AJ85),IF(K84-AK81=0,(AK85),IF(K84-AL81=0,(AL85),IF(K84-AM81=0,(AM85),IF(K84-AN81=0,(AN85),IF(K84-AO81=0,(AO85),IF(K84-AP81=0,(AP85),IF(K84-AQ81=0,(AQ85),IF(K84-AR81=0,(AR85),IF(K84-AS81=0,(AS85),IF(K84-AT81=0,(AT85),IF(K84-AC81=0,(AC85),IF(K84-AD81=0,(AD85),IF(K84-AE81=0,(AE85),IF(K84-AF81=0,(AF85),IF(K84-AG81=0,(AG85),IF(K84-AH81=0,(AH85),IF(K84-AI81=0,(AI85)))))))))))))))))))</f>
        <v>0</v>
      </c>
      <c r="L85" s="13">
        <f>IF(L84-AK81=0,(AK85),IF(L84-AL81=0,(AL85),IF(L84-AM81=0,(AM85),IF(L84-AN81=0,(AN85),IF(L84-AO81=0,(AO85),IF(L84-AP81=0,(AP85),IF(L84-AQ81=0,(AQ85),IF(L84-AR81=0,(AR85),IF(L84-AS81=0,(AS85),IF(L84-AT81=0,(AT85),IF(L84-AC81=0,(AC85),IF(L84-AD81=0,(AD85),IF(L84-AE81=0,(AE85),IF(L84-AF81=0,(AF85),IF(L84-AG81=0,(AG85),IF(L84-AH81=0,(AH85),IF(L84-AI81=0,(AI85),IF(L84-AJ81=0,(AJ85)))))))))))))))))))</f>
        <v>1</v>
      </c>
      <c r="N85" s="13">
        <f>IF(D85="",(""),SUM(D85:L85))</f>
        <v>5</v>
      </c>
      <c r="P85" s="13">
        <f>IF(P84-AO81=0,(AO85),IF(P84-AP81=0,(AP85),IF(P84-AQ81=0,(AQ85),IF(P84-AR81=0,(AR85),IF(P84-AS81=0,(AS85),IF(P84-AT81=0,(AT85),IF(P84-AC81=0,(AC85),IF(P84-AD81=0,(AD85),IF(P84-AE81=0,(AE85),IF(P84-AF81=0,(AF85),IF(P84-AG81=0,(AG85),IF(P84-AH81=0,(AH85),IF(P84-AI81=0,(AI85),IF(P84-AJ81=0,(AJ85),IF(P84-AK81=0,(AK85),IF(P84-AL81=0,(AL85),IF(P84-AM81=0,(AM85),IF(P84-AN81=0,(AN85)))))))))))))))))))</f>
        <v>0</v>
      </c>
      <c r="Q85" s="13">
        <f>IF(Q84-AP81=0,(AP85),IF(Q84-AQ81=0,(AQ85),IF(Q84-AR81=0,(AR85),IF(Q84-AS81=0,(AS85),IF(Q84-AT81=0,(AT85),IF(Q84-AC81=0,(AC85),IF(Q84-AD81=0,(AD85),IF(Q84-AE81=0,(AE85),IF(Q84-AF81=0,(AF85),IF(Q84-AG81=0,(AG85),IF(Q84-AH81=0,(AH85),IF(Q84-AI81=0,(AI85),IF(Q84-AJ81=0,(AJ85),IF(Q84-AK81=0,(AK85),IF(Q84-AL81=0,(AL85),IF(Q84-AM81=0,(AM85),IF(Q84-AN81=0,(AN85),IF(Q84-AO81=0,(AO85)))))))))))))))))))</f>
        <v>1</v>
      </c>
      <c r="R85" s="13">
        <f>IF(R84-AQ81=0,(AQ85),IF(R84-AR81=0,(AR85),IF(R84-AS81=0,(AS85),IF(R84-AT81=0,(AT85),IF(R84-AC81=0,(AC85),IF(R84-AD81=0,(AD85),IF(R84-AE81=0,(AE85),IF(R84-AF81=0,(AF85),IF(R84-AG81=0,(AG85),IF(R84-AH81=0,(AH85),IF(R84-AI81=0,(AI85),IF(R84-AJ81=0,(AJ85),IF(R84-AK81=0,(AK85),IF(R84-AL81=0,(AL85),IF(R84-AM81=0,(AM85),IF(R84-AN81=0,(AN85),IF(R84-AO81=0,(AO85),IF(R84-AP81=0,(AP85)))))))))))))))))))</f>
        <v>0</v>
      </c>
      <c r="S85" s="13">
        <f>IF(S84-AR81=0,(AR85),IF(S84-AS81=0,(AS85),IF(S84-AT81=0,(AT85),IF(S84-AC81=0,(AC85),IF(S84-AD81=0,(AD85),IF(S84-AE81=0,(AE85),IF(S84-AF81=0,(AF85),IF(S84-AG81=0,(AG85),IF(S84-AH81=0,(AH85),IF(S84-AI81=0,(AI85),IF(S84-AJ81=0,(AJ85),IF(S84-AK81=0,(AK85),IF(S84-AL81=0,(AL85),IF(S84-AM81=0,(AM85),IF(S84-AN81=0,(AN85),IF(S84-AO81=0,(AO85),IF(S84-AP81=0,(AP85),IF(S84-AQ81=0,(AQ85)))))))))))))))))))</f>
        <v>1</v>
      </c>
      <c r="T85" s="13">
        <f>IF(T84-AS81=0,(AS85),IF(T84-AT81=0,(AT85),IF(T84-AC81=0,(AC85),IF(T84-AD81=0,(AD85),IF(T84-AE81=0,(AE85),IF(T84-AF81=0,(AF85),IF(T84-AG81=0,(AG85),IF(T84-AH81=0,(AH85),IF(T84-AI81=0,(AI85),IF(T84-AJ81=0,(AJ85),IF(T84-AK81=0,(AK85),IF(T84-AL81=0,(AL85),IF(T84-AM81=0,(AM85),IF(T84-AN81=0,(AN85),IF(T84-AO81=0,(AO85),IF(T84-AP81=0,(AP85),IF(T84-AQ81=0,(AQ85),IF(T84-AR81=0,(AR85)))))))))))))))))))</f>
        <v>0</v>
      </c>
      <c r="U85" s="13">
        <f>IF(U84-AT81=0,(AT85),IF(U84-AC81=0,(AC85),IF(U84-AD81=0,(AD85),IF(U84-AE81=0,(AE85),IF(U84-AF81=0,(AF85),IF(U84-AG81=0,(AG85),IF(U84-AH81=0,(AH85),IF(U84-AI81=0,(AI85),IF(U84-AJ81=0,(AJ85),IF(U84-AK81=0,(AK85),IF(U84-AL81=0,(AL85),IF(U84-AM81=0,(AM85),IF(U84-AN81=0,(AN85),IF(U84-AO81=0,(AO85),IF(U84-AP81=0,(AP85),IF(U84-AQ81=0,(AQ85),IF(U84-AR81=0,(AR85),IF(U84-AS81=0,(AS85)))))))))))))))))))</f>
        <v>1</v>
      </c>
      <c r="V85" s="13">
        <f>IF(V84-AC81=0,(AC85),IF(V84-AD81=0,(AD85),IF(V84-AE81=0,(AE85),IF(V84-AF81=0,(AF85),IF(V84-AG81=0,(AG85),IF(V84-AH81=0,(AH85),IF(V84-AI81=0,(AI85),IF(V84-AJ81=0,(AJ85),IF(V84-AK81=0,(AK85),IF(V84-AL81=0,(AL85),IF(V84-AM81=0,(AM85),IF(V84-AN81=0,(AN85),IF(V84-AO81=0,(AO85),IF(V84-AP81=0,(AP85),IF(V84-AQ81=0,(AQ85),IF(V84-AR81=0,(AR85),IF(V84-AS81=0,(AS85),IF(V84-AT81=0,(AT85)))))))))))))))))))</f>
        <v>1</v>
      </c>
      <c r="W85" s="13">
        <f>IF(W84-AD81=0,(AD85),IF(W84-AE81=0,(AE85),IF(W84-AF81=0,(AF85),IF(W84-AG81=0,(AG85),IF(W84-AH81=0,(AH85),IF(W84-AI81=0,(AI85),IF(W84-AJ81=0,(AJ85),IF(W84-AK81=0,(AK85),IF(W84-AL81=0,(AL85),IF(W84-AM81=0,(AM85),IF(W84-AN81=0,(AN85),IF(W84-AO81=0,(AO85),IF(W84-AP81=0,(AP85),IF(W84-AQ81=0,(AQ85),IF(W84-AR81=0,(AR85),IF(W84-AS81=0,(AS85),IF(W84-AT81=0,(AT85),IF(W84-AC81=0,(AC85)))))))))))))))))))</f>
        <v>0</v>
      </c>
      <c r="X85" s="13">
        <f>IF(X84-AE81=0,(AE85),IF(X84-AF81=0,(AF85),IF(X84-AG81=0,(AG85),IF(X84-AH81=0,(AH85),IF(X84-AI81=0,(AI85),IF(X84-AJ81=0,(AJ85),IF(X84-AK81=0,(AK85),IF(X84-AL81=0,(AL85),IF(X84-AM81=0,(AM85),IF(X84-AN81=0,(AN85),IF(X84-AO81=0,(AO85),IF(X84-AP81=0,(AP85),IF(X84-AQ81=0,(AQ85),IF(X84-AR81=0,(AR85),IF(X84-AS81=0,(AS85),IF(X84-AT81=0,(AT85),IF(X84-AC81=0,(AC85),IF(X84-AD81=0,(AD85)))))))))))))))))))</f>
        <v>1</v>
      </c>
      <c r="Y85" s="16">
        <f>IF(L79="",(""),SUM(P85:X85))</f>
        <v>5</v>
      </c>
      <c r="AA85" s="13">
        <f>IF(D85="",(""),SUM(N85,Y85))</f>
        <v>10</v>
      </c>
      <c r="AB85" s="72" t="s">
        <v>2</v>
      </c>
      <c r="AC85" s="73">
        <f xml:space="preserve"> SUM(AC82,AC83,AC84)</f>
        <v>1</v>
      </c>
      <c r="AD85" s="73">
        <f t="shared" ref="AD85:AK85" si="38" xml:space="preserve"> SUM(AD82,AD83,AD84)</f>
        <v>1</v>
      </c>
      <c r="AE85" s="73">
        <f t="shared" si="38"/>
        <v>1</v>
      </c>
      <c r="AF85" s="73">
        <f t="shared" si="38"/>
        <v>1</v>
      </c>
      <c r="AG85" s="73">
        <f t="shared" si="38"/>
        <v>1</v>
      </c>
      <c r="AH85" s="73">
        <f t="shared" si="38"/>
        <v>1</v>
      </c>
      <c r="AI85" s="73">
        <f t="shared" si="38"/>
        <v>1</v>
      </c>
      <c r="AJ85" s="73">
        <f t="shared" si="38"/>
        <v>1</v>
      </c>
      <c r="AK85" s="73">
        <f t="shared" si="38"/>
        <v>1</v>
      </c>
      <c r="AL85" s="73">
        <f xml:space="preserve"> SUM(AL82,AL83,AL84)</f>
        <v>1</v>
      </c>
      <c r="AM85" s="73">
        <f t="shared" ref="AM85:AT85" si="39" xml:space="preserve"> SUM(AM82,AM83,AM84)</f>
        <v>0</v>
      </c>
      <c r="AN85" s="73">
        <f t="shared" si="39"/>
        <v>0</v>
      </c>
      <c r="AO85" s="73">
        <f t="shared" si="39"/>
        <v>0</v>
      </c>
      <c r="AP85" s="73">
        <f t="shared" si="39"/>
        <v>0</v>
      </c>
      <c r="AQ85" s="73">
        <f t="shared" si="39"/>
        <v>0</v>
      </c>
      <c r="AR85" s="73">
        <f t="shared" si="39"/>
        <v>0</v>
      </c>
      <c r="AS85" s="73">
        <f t="shared" si="39"/>
        <v>0</v>
      </c>
      <c r="AT85" s="73">
        <f t="shared" si="39"/>
        <v>0</v>
      </c>
      <c r="AU85" s="71">
        <f>SUM(AC85:AT85)</f>
        <v>10</v>
      </c>
      <c r="AV85" s="71"/>
    </row>
    <row r="86" spans="1:48" s="3" customFormat="1" ht="4.5" customHeight="1" x14ac:dyDescent="0.25">
      <c r="A86" s="71"/>
      <c r="B86" s="71"/>
      <c r="C86" s="71"/>
      <c r="D86" s="17"/>
      <c r="E86" s="9"/>
      <c r="F86" s="9"/>
      <c r="G86" s="9"/>
      <c r="H86" s="9"/>
      <c r="I86" s="9"/>
      <c r="J86" s="9"/>
      <c r="K86" s="9"/>
      <c r="L86" s="9"/>
      <c r="N86" s="17"/>
      <c r="P86" s="9"/>
      <c r="Q86" s="9"/>
      <c r="R86" s="9"/>
      <c r="S86" s="9"/>
      <c r="T86" s="9"/>
      <c r="U86" s="9"/>
      <c r="V86" s="9"/>
      <c r="W86" s="9"/>
      <c r="X86" s="9"/>
      <c r="Y86" s="17"/>
      <c r="AA86" s="9"/>
      <c r="AB86" s="71"/>
      <c r="AC86" s="71"/>
      <c r="AD86" s="71"/>
      <c r="AE86" s="71"/>
      <c r="AF86" s="71"/>
      <c r="AG86" s="71"/>
      <c r="AH86" s="71"/>
      <c r="AI86" s="71"/>
      <c r="AJ86" s="71"/>
      <c r="AK86" s="71"/>
      <c r="AL86" s="71"/>
      <c r="AM86" s="71"/>
      <c r="AN86" s="71"/>
      <c r="AO86" s="71"/>
      <c r="AP86" s="71"/>
      <c r="AQ86" s="71"/>
      <c r="AR86" s="71"/>
      <c r="AS86" s="71"/>
      <c r="AT86" s="71"/>
      <c r="AU86" s="71"/>
      <c r="AV86" s="71"/>
    </row>
    <row r="87" spans="1:48" s="3" customFormat="1" ht="19.5" customHeight="1" x14ac:dyDescent="0.25">
      <c r="A87" s="88" t="s">
        <v>21</v>
      </c>
      <c r="B87" s="88"/>
      <c r="C87" s="88"/>
      <c r="D87" s="16">
        <v>4</v>
      </c>
      <c r="E87" s="13">
        <v>7</v>
      </c>
      <c r="F87" s="13">
        <v>4</v>
      </c>
      <c r="G87" s="13">
        <v>5</v>
      </c>
      <c r="H87" s="13">
        <v>4</v>
      </c>
      <c r="I87" s="13">
        <v>4</v>
      </c>
      <c r="J87" s="13">
        <v>6</v>
      </c>
      <c r="K87" s="13">
        <v>4</v>
      </c>
      <c r="L87" s="13">
        <v>6</v>
      </c>
      <c r="N87" s="13">
        <f>IF(D87="",(""),SUM(D87:L87))</f>
        <v>44</v>
      </c>
      <c r="P87" s="13">
        <v>4</v>
      </c>
      <c r="Q87" s="13">
        <v>6</v>
      </c>
      <c r="R87" s="13">
        <v>5</v>
      </c>
      <c r="S87" s="13">
        <v>5</v>
      </c>
      <c r="T87" s="13">
        <v>3</v>
      </c>
      <c r="U87" s="13">
        <v>6</v>
      </c>
      <c r="V87" s="13">
        <v>5</v>
      </c>
      <c r="W87" s="13">
        <v>3</v>
      </c>
      <c r="X87" s="13">
        <v>5</v>
      </c>
      <c r="Y87" s="13">
        <f>IF(P87="",(""),SUM(P87:X87))</f>
        <v>42</v>
      </c>
      <c r="AA87" s="13">
        <f>IF(N87="",(""),SUM(N87,Y87))</f>
        <v>86</v>
      </c>
      <c r="AB87" s="71"/>
      <c r="AC87" s="71"/>
      <c r="AD87" s="71"/>
      <c r="AE87" s="71"/>
      <c r="AF87" s="71"/>
      <c r="AG87" s="71"/>
      <c r="AH87" s="71"/>
      <c r="AI87" s="71"/>
      <c r="AJ87" s="71"/>
      <c r="AK87" s="71"/>
      <c r="AL87" s="71"/>
      <c r="AM87" s="71"/>
      <c r="AN87" s="71"/>
      <c r="AO87" s="71"/>
      <c r="AP87" s="71"/>
      <c r="AQ87" s="71"/>
      <c r="AR87" s="71"/>
      <c r="AS87" s="71"/>
      <c r="AT87" s="71"/>
      <c r="AU87" s="71"/>
      <c r="AV87" s="71"/>
    </row>
    <row r="88" spans="1:48" s="3" customFormat="1" ht="5.0999999999999996" customHeight="1" x14ac:dyDescent="0.25">
      <c r="A88" s="71"/>
      <c r="B88" s="71"/>
      <c r="C88" s="71"/>
      <c r="D88" s="17"/>
      <c r="E88" s="9"/>
      <c r="F88" s="9"/>
      <c r="G88" s="9"/>
      <c r="H88" s="9"/>
      <c r="I88" s="9"/>
      <c r="J88" s="9"/>
      <c r="K88" s="9"/>
      <c r="L88" s="9"/>
      <c r="N88" s="17"/>
      <c r="P88" s="9"/>
      <c r="Q88" s="9"/>
      <c r="R88" s="9"/>
      <c r="S88" s="9"/>
      <c r="T88" s="9"/>
      <c r="U88" s="9"/>
      <c r="V88" s="9"/>
      <c r="W88" s="9"/>
      <c r="X88" s="9"/>
      <c r="Y88" s="17"/>
      <c r="AA88" s="9"/>
      <c r="AB88" s="71"/>
      <c r="AC88" s="71"/>
      <c r="AD88" s="71"/>
      <c r="AE88" s="71"/>
      <c r="AF88" s="71"/>
      <c r="AG88" s="71"/>
      <c r="AH88" s="71"/>
      <c r="AI88" s="71"/>
      <c r="AJ88" s="71"/>
      <c r="AK88" s="71"/>
      <c r="AL88" s="71"/>
      <c r="AM88" s="71"/>
      <c r="AN88" s="71"/>
      <c r="AO88" s="71"/>
      <c r="AP88" s="71"/>
      <c r="AQ88" s="71"/>
      <c r="AR88" s="71"/>
      <c r="AS88" s="71"/>
      <c r="AT88" s="71"/>
      <c r="AU88" s="71"/>
      <c r="AV88" s="71"/>
    </row>
    <row r="89" spans="1:48" s="3" customFormat="1" ht="19.5" customHeight="1" x14ac:dyDescent="0.25">
      <c r="A89" s="88" t="s">
        <v>22</v>
      </c>
      <c r="B89" s="88"/>
      <c r="C89" s="88"/>
      <c r="D89" s="30">
        <f>IF(D87=0,(""),IF(D82-D87+2&lt;=0,(0),IF(D82-D87+2=1,(1),IF(D82-D87+2=2,(2),IF(D82-D87+2=3,(3),IF(D82-D87+2=4,(4)))))))</f>
        <v>2</v>
      </c>
      <c r="E89" s="30">
        <f t="shared" ref="E89:L89" si="40">IF(E87=0,(""),IF(E82-E87+2&lt;=0,(0),IF(E82-E87+2=1,(1),IF(E82-E87+2=2,(2),IF(E82-E87+2=3,(3),IF(E82-E87+2=4,(4)))))))</f>
        <v>0</v>
      </c>
      <c r="F89" s="30">
        <f t="shared" si="40"/>
        <v>1</v>
      </c>
      <c r="G89" s="30">
        <f t="shared" si="40"/>
        <v>1</v>
      </c>
      <c r="H89" s="30">
        <f t="shared" si="40"/>
        <v>2</v>
      </c>
      <c r="I89" s="30">
        <f t="shared" si="40"/>
        <v>1</v>
      </c>
      <c r="J89" s="30">
        <f t="shared" si="40"/>
        <v>1</v>
      </c>
      <c r="K89" s="30">
        <f t="shared" si="40"/>
        <v>1</v>
      </c>
      <c r="L89" s="30">
        <f t="shared" si="40"/>
        <v>1</v>
      </c>
      <c r="N89" s="16">
        <f>IF(D89="",(""),SUM(D89:L89))</f>
        <v>10</v>
      </c>
      <c r="P89" s="30">
        <f>IF(P87=0,(""),IF(P82-P87+2&lt;=0,(0),IF(P82-P87+2=1,(1),IF(P82-P87+2=2,(2),IF(P82-P87+2=3,(3),IF(P82-P87+2=4,(4)))))))</f>
        <v>2</v>
      </c>
      <c r="Q89" s="30">
        <f t="shared" ref="Q89:X89" si="41">IF(Q87=0,(""),IF(Q82-Q87+2&lt;=0,(0),IF(Q82-Q87+2=1,(1),IF(Q82-Q87+2=2,(2),IF(Q82-Q87+2=3,(3),IF(Q82-Q87+2=4,(4)))))))</f>
        <v>1</v>
      </c>
      <c r="R89" s="30">
        <f t="shared" si="41"/>
        <v>1</v>
      </c>
      <c r="S89" s="30">
        <f t="shared" si="41"/>
        <v>2</v>
      </c>
      <c r="T89" s="30">
        <f t="shared" si="41"/>
        <v>2</v>
      </c>
      <c r="U89" s="30">
        <f t="shared" si="41"/>
        <v>0</v>
      </c>
      <c r="V89" s="30">
        <f t="shared" si="41"/>
        <v>1</v>
      </c>
      <c r="W89" s="30">
        <f t="shared" si="41"/>
        <v>2</v>
      </c>
      <c r="X89" s="30">
        <f t="shared" si="41"/>
        <v>1</v>
      </c>
      <c r="Y89" s="16">
        <f>IF(D89="",(""),SUM(P89:X89))</f>
        <v>12</v>
      </c>
      <c r="AA89" s="13">
        <f>IF(D89="",(""),SUM(N89,Y89))</f>
        <v>22</v>
      </c>
      <c r="AB89" s="71"/>
      <c r="AC89" s="71"/>
      <c r="AD89" s="71"/>
      <c r="AE89" s="71"/>
      <c r="AF89" s="71"/>
      <c r="AG89" s="71"/>
      <c r="AH89" s="71"/>
      <c r="AI89" s="71"/>
      <c r="AJ89" s="71"/>
      <c r="AK89" s="71"/>
      <c r="AL89" s="71"/>
      <c r="AM89" s="71"/>
      <c r="AN89" s="71"/>
      <c r="AO89" s="71"/>
      <c r="AP89" s="71"/>
      <c r="AQ89" s="71"/>
      <c r="AR89" s="71"/>
      <c r="AS89" s="71"/>
      <c r="AT89" s="71"/>
      <c r="AU89" s="71"/>
      <c r="AV89" s="71"/>
    </row>
    <row r="90" spans="1:48" s="3" customFormat="1" ht="5.0999999999999996" customHeight="1" x14ac:dyDescent="0.25">
      <c r="A90" s="89"/>
      <c r="B90" s="90"/>
      <c r="C90" s="90"/>
      <c r="D90" s="49"/>
      <c r="E90" s="21"/>
      <c r="F90" s="21"/>
      <c r="G90" s="21"/>
      <c r="H90" s="21"/>
      <c r="I90" s="21"/>
      <c r="J90" s="21"/>
      <c r="K90" s="21"/>
      <c r="L90" s="21"/>
      <c r="N90" s="49"/>
      <c r="P90" s="21"/>
      <c r="Q90" s="21"/>
      <c r="R90" s="21"/>
      <c r="S90" s="21"/>
      <c r="T90" s="21"/>
      <c r="U90" s="21"/>
      <c r="V90" s="21"/>
      <c r="W90" s="21"/>
      <c r="X90" s="21"/>
      <c r="Y90" s="49"/>
      <c r="AA90" s="50"/>
      <c r="AB90" s="71"/>
      <c r="AC90" s="71"/>
      <c r="AD90" s="71"/>
      <c r="AE90" s="71"/>
      <c r="AF90" s="71"/>
      <c r="AG90" s="71"/>
      <c r="AH90" s="71"/>
      <c r="AI90" s="71"/>
      <c r="AJ90" s="71"/>
      <c r="AK90" s="71"/>
      <c r="AL90" s="71"/>
      <c r="AM90" s="71"/>
      <c r="AN90" s="71"/>
      <c r="AO90" s="71"/>
      <c r="AP90" s="71"/>
      <c r="AQ90" s="71"/>
      <c r="AR90" s="71"/>
      <c r="AS90" s="71"/>
      <c r="AT90" s="71"/>
      <c r="AU90" s="71"/>
      <c r="AV90" s="71"/>
    </row>
    <row r="91" spans="1:48" s="3" customFormat="1" ht="19.5" customHeight="1" x14ac:dyDescent="0.25">
      <c r="A91" s="88" t="s">
        <v>23</v>
      </c>
      <c r="B91" s="88"/>
      <c r="C91" s="88"/>
      <c r="D91" s="30">
        <f t="shared" ref="D91:L91" si="42">IF(D87=0,(""),IF(D82+D85-D87+2&lt;=0,(0),IF(D82+D85-D87+2=1,(1),IF(D82+D85-D87+2=2,(2),IF(D82+D85-D87+2=3,(3),IF(D82+D85-D87+2=4,(4),IF(D82+D85-D87+2=5,(5))))))))</f>
        <v>3</v>
      </c>
      <c r="E91" s="30">
        <f t="shared" si="42"/>
        <v>0</v>
      </c>
      <c r="F91" s="30">
        <f t="shared" si="42"/>
        <v>2</v>
      </c>
      <c r="G91" s="30">
        <f t="shared" si="42"/>
        <v>1</v>
      </c>
      <c r="H91" s="30">
        <f t="shared" si="42"/>
        <v>3</v>
      </c>
      <c r="I91" s="30">
        <f t="shared" si="42"/>
        <v>1</v>
      </c>
      <c r="J91" s="30">
        <f t="shared" si="42"/>
        <v>2</v>
      </c>
      <c r="K91" s="30">
        <f t="shared" si="42"/>
        <v>1</v>
      </c>
      <c r="L91" s="30">
        <f t="shared" si="42"/>
        <v>2</v>
      </c>
      <c r="N91" s="16">
        <f>IF(D91="",(""),SUM(D91:L91))</f>
        <v>15</v>
      </c>
      <c r="P91" s="30">
        <f t="shared" ref="P91:X91" si="43">IF(P87=0,(""),IF(P82+P85-P87+2&lt;=0,(0),IF(P82+P85-P87+2=1,(1),IF(P82+P85-P87+2=2,(2),IF(P82+P85-P87+2=3,(3),IF(P82+P85-P87+2=4,(4),IF(P82+P85-P87+2=5,(5))))))))</f>
        <v>2</v>
      </c>
      <c r="Q91" s="30">
        <f t="shared" si="43"/>
        <v>2</v>
      </c>
      <c r="R91" s="30">
        <f t="shared" si="43"/>
        <v>1</v>
      </c>
      <c r="S91" s="30">
        <f t="shared" si="43"/>
        <v>3</v>
      </c>
      <c r="T91" s="30">
        <f t="shared" si="43"/>
        <v>2</v>
      </c>
      <c r="U91" s="30">
        <f t="shared" si="43"/>
        <v>1</v>
      </c>
      <c r="V91" s="30">
        <f t="shared" si="43"/>
        <v>2</v>
      </c>
      <c r="W91" s="30">
        <f t="shared" si="43"/>
        <v>2</v>
      </c>
      <c r="X91" s="30">
        <f t="shared" si="43"/>
        <v>2</v>
      </c>
      <c r="Y91" s="16">
        <f>IF(D91="",(""),SUM(P91:X91))</f>
        <v>17</v>
      </c>
      <c r="AA91" s="13">
        <f>IF(D91="",(""),SUM(N91,Y91))</f>
        <v>32</v>
      </c>
      <c r="AB91" s="71"/>
      <c r="AC91" s="71"/>
      <c r="AD91" s="71"/>
      <c r="AE91" s="71"/>
      <c r="AF91" s="71"/>
      <c r="AG91" s="71"/>
      <c r="AH91" s="71"/>
      <c r="AI91" s="71"/>
      <c r="AJ91" s="71"/>
      <c r="AK91" s="71"/>
      <c r="AL91" s="71"/>
      <c r="AM91" s="71"/>
      <c r="AN91" s="71"/>
      <c r="AO91" s="71"/>
      <c r="AP91" s="71"/>
      <c r="AQ91" s="71"/>
      <c r="AR91" s="71"/>
      <c r="AS91" s="71"/>
      <c r="AT91" s="71"/>
      <c r="AU91" s="71"/>
      <c r="AV91" s="71"/>
    </row>
    <row r="92" spans="1:48" s="3" customFormat="1" ht="5.0999999999999996" customHeight="1" x14ac:dyDescent="0.25">
      <c r="A92" s="90"/>
      <c r="B92" s="71"/>
      <c r="C92" s="71"/>
      <c r="D92" s="92"/>
      <c r="E92" s="90"/>
      <c r="F92" s="90"/>
      <c r="G92" s="90"/>
      <c r="H92" s="90"/>
      <c r="I92" s="90"/>
      <c r="J92" s="90"/>
      <c r="K92" s="90"/>
      <c r="L92" s="90"/>
      <c r="M92" s="90"/>
      <c r="N92" s="92"/>
      <c r="O92" s="90"/>
      <c r="P92" s="90"/>
      <c r="Q92" s="90"/>
      <c r="R92" s="90"/>
      <c r="S92" s="90"/>
      <c r="T92" s="90"/>
      <c r="U92" s="90"/>
      <c r="V92" s="90"/>
      <c r="W92" s="90"/>
      <c r="X92" s="91"/>
      <c r="Y92" s="92"/>
      <c r="Z92" s="90"/>
      <c r="AA92" s="91"/>
      <c r="AB92" s="71"/>
      <c r="AC92" s="71"/>
      <c r="AD92" s="71"/>
      <c r="AE92" s="71"/>
      <c r="AF92" s="71"/>
      <c r="AG92" s="71"/>
      <c r="AH92" s="71"/>
      <c r="AI92" s="71"/>
      <c r="AJ92" s="71"/>
      <c r="AK92" s="71"/>
      <c r="AL92" s="71"/>
      <c r="AM92" s="71"/>
      <c r="AN92" s="71"/>
      <c r="AO92" s="71"/>
      <c r="AP92" s="71"/>
      <c r="AQ92" s="71"/>
      <c r="AR92" s="71"/>
      <c r="AS92" s="71"/>
      <c r="AT92" s="71"/>
      <c r="AU92" s="71"/>
      <c r="AV92" s="71"/>
    </row>
    <row r="93" spans="1:48" ht="33.950000000000003" customHeight="1" x14ac:dyDescent="0.25">
      <c r="A93" s="88" t="s">
        <v>3</v>
      </c>
      <c r="B93" s="60"/>
      <c r="C93" s="60"/>
      <c r="D93" s="155"/>
      <c r="E93" s="156"/>
      <c r="F93" s="156"/>
      <c r="G93" s="156"/>
      <c r="H93" s="156"/>
      <c r="I93" s="156"/>
      <c r="J93" s="156"/>
      <c r="K93" s="156"/>
      <c r="L93" s="156"/>
      <c r="M93" s="156"/>
      <c r="N93" s="156"/>
      <c r="O93" s="156"/>
      <c r="P93" s="156"/>
      <c r="Q93" s="156"/>
      <c r="R93" s="156"/>
      <c r="S93" s="156"/>
      <c r="T93" s="156"/>
      <c r="U93" s="156"/>
      <c r="V93" s="156"/>
      <c r="W93" s="156"/>
      <c r="X93" s="156"/>
      <c r="Y93" s="156"/>
      <c r="Z93" s="156"/>
      <c r="AA93" s="157"/>
      <c r="AB93" s="75"/>
      <c r="AC93" s="75"/>
      <c r="AD93" s="75"/>
      <c r="AE93" s="75"/>
      <c r="AF93" s="75"/>
      <c r="AG93" s="75"/>
      <c r="AH93" s="75"/>
      <c r="AI93" s="75"/>
      <c r="AJ93" s="75"/>
      <c r="AK93" s="75"/>
      <c r="AL93" s="75"/>
      <c r="AM93" s="75"/>
      <c r="AN93" s="75"/>
      <c r="AO93" s="75"/>
      <c r="AP93" s="75"/>
      <c r="AQ93" s="75"/>
      <c r="AR93" s="75"/>
      <c r="AS93" s="75"/>
      <c r="AT93" s="75"/>
      <c r="AU93" s="75"/>
      <c r="AV93" s="75"/>
    </row>
    <row r="94" spans="1:48" ht="5.85" customHeight="1" x14ac:dyDescent="0.25">
      <c r="A94" s="93"/>
      <c r="B94" s="60"/>
      <c r="C94" s="60"/>
      <c r="D94" s="77"/>
      <c r="E94" s="94"/>
      <c r="F94" s="94"/>
      <c r="G94" s="94"/>
      <c r="H94" s="94"/>
      <c r="I94" s="95"/>
      <c r="J94" s="95"/>
      <c r="K94" s="95"/>
      <c r="L94" s="95"/>
      <c r="M94" s="95"/>
      <c r="N94" s="95"/>
      <c r="O94" s="95"/>
      <c r="P94" s="95"/>
      <c r="Q94" s="95"/>
      <c r="R94" s="95"/>
      <c r="S94" s="95"/>
      <c r="T94" s="94"/>
      <c r="U94" s="94"/>
      <c r="V94" s="95"/>
      <c r="W94" s="95"/>
      <c r="X94" s="95"/>
      <c r="Y94" s="95"/>
      <c r="Z94" s="94"/>
      <c r="AA94" s="94"/>
      <c r="AB94" s="75"/>
      <c r="AC94" s="75"/>
      <c r="AD94" s="75"/>
      <c r="AE94" s="75"/>
      <c r="AF94" s="75"/>
      <c r="AG94" s="75"/>
      <c r="AH94" s="75"/>
      <c r="AI94" s="75"/>
      <c r="AJ94" s="75"/>
      <c r="AK94" s="75"/>
      <c r="AL94" s="75"/>
      <c r="AM94" s="75"/>
      <c r="AN94" s="75"/>
      <c r="AO94" s="75"/>
      <c r="AP94" s="75"/>
      <c r="AQ94" s="75"/>
      <c r="AR94" s="75"/>
      <c r="AS94" s="75"/>
      <c r="AT94" s="75"/>
      <c r="AU94" s="75"/>
      <c r="AV94" s="75"/>
    </row>
    <row r="95" spans="1:48" ht="21" x14ac:dyDescent="0.25">
      <c r="A95" s="153"/>
      <c r="B95" s="76"/>
      <c r="C95" s="76"/>
      <c r="D95" s="77"/>
      <c r="E95" s="76"/>
      <c r="F95" s="76"/>
      <c r="G95" s="76"/>
      <c r="H95" s="76"/>
      <c r="I95" s="135" t="str">
        <f>infos!$W$1</f>
        <v>GOLF DU CHÂTEAU D'AUGERVILLE</v>
      </c>
      <c r="J95" s="136"/>
      <c r="K95" s="136"/>
      <c r="L95" s="136"/>
      <c r="M95" s="136"/>
      <c r="N95" s="136"/>
      <c r="O95" s="136"/>
      <c r="P95" s="136"/>
      <c r="Q95" s="136"/>
      <c r="R95" s="136"/>
      <c r="S95" s="137"/>
      <c r="T95" s="78"/>
      <c r="U95" s="78"/>
      <c r="V95" s="122">
        <f>infos!$Z$2</f>
        <v>41807</v>
      </c>
      <c r="W95" s="123"/>
      <c r="X95" s="123"/>
      <c r="Y95" s="124"/>
      <c r="Z95" s="79"/>
      <c r="AA95" s="76"/>
      <c r="AB95" s="75"/>
      <c r="AC95" s="75"/>
      <c r="AD95" s="75"/>
      <c r="AE95" s="75"/>
      <c r="AF95" s="75"/>
      <c r="AG95" s="75"/>
      <c r="AH95" s="75"/>
      <c r="AI95" s="75"/>
      <c r="AJ95" s="75"/>
      <c r="AK95" s="75"/>
      <c r="AL95" s="75"/>
      <c r="AM95" s="75"/>
      <c r="AN95" s="75"/>
      <c r="AO95" s="75"/>
      <c r="AP95" s="75"/>
      <c r="AQ95" s="75"/>
      <c r="AR95" s="75"/>
      <c r="AS95" s="75"/>
      <c r="AT95" s="75"/>
      <c r="AU95" s="75"/>
      <c r="AV95" s="75"/>
    </row>
    <row r="96" spans="1:48" ht="21" x14ac:dyDescent="0.25">
      <c r="A96" s="153"/>
      <c r="B96" s="76"/>
      <c r="C96" s="76"/>
      <c r="D96" s="77"/>
      <c r="E96" s="76"/>
      <c r="F96" s="76"/>
      <c r="G96" s="76"/>
      <c r="H96" s="60"/>
      <c r="I96" s="80"/>
      <c r="J96" s="81"/>
      <c r="K96" s="81"/>
      <c r="L96" s="81"/>
      <c r="M96" s="81"/>
      <c r="N96" s="102" t="str">
        <f>infos!$W$2</f>
        <v>STROKE-PLAY - 18 Trous</v>
      </c>
      <c r="O96" s="81"/>
      <c r="P96" s="81"/>
      <c r="Q96" s="81"/>
      <c r="R96" s="81"/>
      <c r="S96" s="81"/>
      <c r="T96" s="60"/>
      <c r="U96" s="78"/>
      <c r="V96" s="76"/>
      <c r="W96" s="82" t="s">
        <v>8</v>
      </c>
      <c r="X96" s="76">
        <f>infos!$X$3</f>
        <v>72</v>
      </c>
      <c r="Y96" s="77"/>
      <c r="Z96" s="79"/>
      <c r="AA96" s="83" t="s">
        <v>43</v>
      </c>
      <c r="AB96" s="75"/>
      <c r="AC96" s="75"/>
      <c r="AD96" s="75"/>
      <c r="AE96" s="75"/>
      <c r="AF96" s="75"/>
      <c r="AG96" s="75"/>
      <c r="AH96" s="75"/>
      <c r="AI96" s="75"/>
      <c r="AJ96" s="75"/>
      <c r="AK96" s="75"/>
      <c r="AL96" s="75"/>
      <c r="AM96" s="75"/>
      <c r="AN96" s="75"/>
      <c r="AO96" s="75"/>
      <c r="AP96" s="75"/>
      <c r="AQ96" s="75"/>
      <c r="AR96" s="75"/>
      <c r="AS96" s="75"/>
      <c r="AT96" s="75"/>
      <c r="AU96" s="75"/>
      <c r="AV96" s="75"/>
    </row>
    <row r="97" spans="1:48" ht="5.85" customHeight="1" x14ac:dyDescent="0.25">
      <c r="A97" s="75"/>
      <c r="B97" s="60"/>
      <c r="C97" s="60"/>
      <c r="D97" s="84"/>
      <c r="E97" s="60"/>
      <c r="F97" s="60"/>
      <c r="G97" s="60"/>
      <c r="H97" s="60"/>
      <c r="I97" s="60"/>
      <c r="J97" s="60"/>
      <c r="K97" s="60"/>
      <c r="L97" s="60"/>
      <c r="M97" s="60"/>
      <c r="N97" s="84"/>
      <c r="O97" s="60"/>
      <c r="P97" s="60"/>
      <c r="Q97" s="60"/>
      <c r="R97" s="60"/>
      <c r="S97" s="60"/>
      <c r="T97" s="60"/>
      <c r="U97" s="60"/>
      <c r="V97" s="60"/>
      <c r="W97" s="60"/>
      <c r="X97" s="60"/>
      <c r="Y97" s="84"/>
      <c r="Z97" s="75"/>
      <c r="AA97" s="60"/>
      <c r="AB97" s="75"/>
      <c r="AC97" s="75"/>
      <c r="AD97" s="75"/>
      <c r="AE97" s="75"/>
      <c r="AF97" s="75"/>
      <c r="AG97" s="75"/>
      <c r="AH97" s="75"/>
      <c r="AI97" s="75"/>
      <c r="AJ97" s="75"/>
      <c r="AK97" s="75"/>
      <c r="AL97" s="75"/>
      <c r="AM97" s="75"/>
      <c r="AN97" s="75"/>
      <c r="AO97" s="75"/>
      <c r="AP97" s="75"/>
      <c r="AQ97" s="75"/>
      <c r="AR97" s="75"/>
      <c r="AS97" s="75"/>
      <c r="AT97" s="75"/>
      <c r="AU97" s="75"/>
      <c r="AV97" s="75"/>
    </row>
    <row r="98" spans="1:48" x14ac:dyDescent="0.25">
      <c r="A98" s="138" t="str">
        <f>IF(infos!V12="",(""),IF(infos!V12=6,(infos!W12)))</f>
        <v>KORIDI Patrick</v>
      </c>
      <c r="B98" s="139"/>
      <c r="C98" s="139"/>
      <c r="D98" s="139"/>
      <c r="E98" s="139"/>
      <c r="F98" s="139"/>
      <c r="G98" s="139"/>
      <c r="H98" s="140"/>
      <c r="I98" s="68"/>
      <c r="J98" s="119" t="s">
        <v>11</v>
      </c>
      <c r="K98" s="119"/>
      <c r="L98" s="125">
        <f>IF(infos!V12=0,(""),IF(infos!V12=6,(infos!Y12)))</f>
        <v>19.2</v>
      </c>
      <c r="M98" s="126"/>
      <c r="N98" s="84" t="s">
        <v>10</v>
      </c>
      <c r="O98" s="132">
        <f>IF(AA98=(""),(""),IF(AA98=0,(infos!Z4),(infos!Z5)))</f>
        <v>69.8</v>
      </c>
      <c r="P98" s="133"/>
      <c r="Q98" s="60"/>
      <c r="R98" s="154" t="s">
        <v>9</v>
      </c>
      <c r="S98" s="119"/>
      <c r="T98" s="132">
        <f>IF(AA98=(""),(""),IF(AA98=0,(infos!X4),(infos!X5)))</f>
        <v>128</v>
      </c>
      <c r="U98" s="133"/>
      <c r="V98" s="119" t="s">
        <v>12</v>
      </c>
      <c r="W98" s="119"/>
      <c r="X98" s="119"/>
      <c r="Y98" s="66">
        <f>(IF(L98="",(""),ROUND((L98*T98/113)+(O98-X96),0)))</f>
        <v>20</v>
      </c>
      <c r="Z98" s="60"/>
      <c r="AA98" s="58">
        <f>IF(infos!V12=0,(""),IF(infos!V12=6,(infos!AB12)))</f>
        <v>0</v>
      </c>
      <c r="AB98" s="60"/>
      <c r="AC98" s="75"/>
      <c r="AD98" s="75"/>
      <c r="AE98" s="75"/>
      <c r="AF98" s="75"/>
      <c r="AG98" s="75"/>
      <c r="AH98" s="75"/>
      <c r="AI98" s="75"/>
      <c r="AJ98" s="75"/>
      <c r="AK98" s="75"/>
      <c r="AL98" s="75"/>
      <c r="AM98" s="75"/>
      <c r="AN98" s="75"/>
      <c r="AO98" s="75"/>
      <c r="AP98" s="75"/>
      <c r="AQ98" s="75"/>
      <c r="AR98" s="75"/>
      <c r="AS98" s="75"/>
      <c r="AT98" s="75"/>
      <c r="AU98" s="75"/>
      <c r="AV98" s="75"/>
    </row>
    <row r="99" spans="1:48" ht="5.25" customHeight="1" x14ac:dyDescent="0.25">
      <c r="A99" s="75"/>
      <c r="B99" s="60"/>
      <c r="C99" s="60"/>
      <c r="D99" s="84"/>
      <c r="E99" s="60"/>
      <c r="F99" s="60"/>
      <c r="G99" s="60"/>
      <c r="H99" s="60"/>
      <c r="I99" s="60"/>
      <c r="J99" s="60"/>
      <c r="K99" s="60"/>
      <c r="L99" s="60"/>
      <c r="M99" s="60"/>
      <c r="N99" s="84"/>
      <c r="O99" s="60"/>
      <c r="P99" s="60"/>
      <c r="Q99" s="60"/>
      <c r="R99" s="60"/>
      <c r="S99" s="60"/>
      <c r="T99" s="60"/>
      <c r="U99" s="60"/>
      <c r="V99" s="60"/>
      <c r="W99" s="60"/>
      <c r="X99" s="60"/>
      <c r="Y99" s="84"/>
      <c r="Z99" s="75"/>
      <c r="AA99" s="60"/>
      <c r="AB99" s="75"/>
      <c r="AC99" s="75"/>
      <c r="AD99" s="75"/>
      <c r="AE99" s="75"/>
      <c r="AF99" s="75"/>
      <c r="AG99" s="75"/>
      <c r="AH99" s="75"/>
      <c r="AI99" s="75"/>
      <c r="AJ99" s="75"/>
      <c r="AK99" s="75"/>
      <c r="AL99" s="75"/>
      <c r="AM99" s="75"/>
      <c r="AN99" s="75"/>
      <c r="AO99" s="75"/>
      <c r="AP99" s="75"/>
      <c r="AQ99" s="75"/>
      <c r="AR99" s="75"/>
      <c r="AS99" s="75"/>
      <c r="AT99" s="75"/>
      <c r="AU99" s="75"/>
      <c r="AV99" s="75"/>
    </row>
    <row r="100" spans="1:48" s="29" customFormat="1" ht="19.5" customHeight="1" x14ac:dyDescent="0.25">
      <c r="A100" s="85"/>
      <c r="B100" s="85">
        <v>1</v>
      </c>
      <c r="C100" s="85"/>
      <c r="D100" s="86">
        <v>1</v>
      </c>
      <c r="E100" s="87">
        <v>2</v>
      </c>
      <c r="F100" s="87">
        <v>3</v>
      </c>
      <c r="G100" s="87">
        <v>4</v>
      </c>
      <c r="H100" s="87">
        <v>5</v>
      </c>
      <c r="I100" s="87">
        <v>6</v>
      </c>
      <c r="J100" s="87">
        <v>7</v>
      </c>
      <c r="K100" s="87">
        <v>8</v>
      </c>
      <c r="L100" s="87">
        <v>9</v>
      </c>
      <c r="M100" s="73"/>
      <c r="N100" s="59" t="s">
        <v>5</v>
      </c>
      <c r="O100" s="73"/>
      <c r="P100" s="87">
        <v>10</v>
      </c>
      <c r="Q100" s="87">
        <v>11</v>
      </c>
      <c r="R100" s="87">
        <v>12</v>
      </c>
      <c r="S100" s="87">
        <v>13</v>
      </c>
      <c r="T100" s="87">
        <v>14</v>
      </c>
      <c r="U100" s="87">
        <v>15</v>
      </c>
      <c r="V100" s="87">
        <v>16</v>
      </c>
      <c r="W100" s="87">
        <v>17</v>
      </c>
      <c r="X100" s="87">
        <v>18</v>
      </c>
      <c r="Y100" s="59" t="s">
        <v>6</v>
      </c>
      <c r="Z100" s="71"/>
      <c r="AA100" s="70" t="s">
        <v>7</v>
      </c>
      <c r="AB100" s="72" t="s">
        <v>0</v>
      </c>
      <c r="AC100" s="73">
        <v>1</v>
      </c>
      <c r="AD100" s="73">
        <v>2</v>
      </c>
      <c r="AE100" s="73">
        <v>3</v>
      </c>
      <c r="AF100" s="73">
        <v>4</v>
      </c>
      <c r="AG100" s="73">
        <v>5</v>
      </c>
      <c r="AH100" s="73">
        <v>6</v>
      </c>
      <c r="AI100" s="73">
        <v>7</v>
      </c>
      <c r="AJ100" s="73">
        <v>8</v>
      </c>
      <c r="AK100" s="73">
        <v>9</v>
      </c>
      <c r="AL100" s="73">
        <v>10</v>
      </c>
      <c r="AM100" s="73">
        <v>11</v>
      </c>
      <c r="AN100" s="73">
        <v>12</v>
      </c>
      <c r="AO100" s="73">
        <v>13</v>
      </c>
      <c r="AP100" s="73">
        <v>14</v>
      </c>
      <c r="AQ100" s="73">
        <v>15</v>
      </c>
      <c r="AR100" s="73">
        <v>16</v>
      </c>
      <c r="AS100" s="73">
        <v>17</v>
      </c>
      <c r="AT100" s="73">
        <v>18</v>
      </c>
      <c r="AU100" s="96"/>
      <c r="AV100" s="96"/>
    </row>
    <row r="101" spans="1:48" s="3" customFormat="1" ht="19.5" customHeight="1" x14ac:dyDescent="0.25">
      <c r="A101" s="88" t="s">
        <v>1</v>
      </c>
      <c r="B101" s="88"/>
      <c r="C101" s="88"/>
      <c r="D101" s="59">
        <f t="shared" ref="D101:L101" si="44">D45</f>
        <v>4</v>
      </c>
      <c r="E101" s="70">
        <f t="shared" si="44"/>
        <v>5</v>
      </c>
      <c r="F101" s="70">
        <f t="shared" si="44"/>
        <v>3</v>
      </c>
      <c r="G101" s="70">
        <f t="shared" si="44"/>
        <v>4</v>
      </c>
      <c r="H101" s="70">
        <f t="shared" si="44"/>
        <v>4</v>
      </c>
      <c r="I101" s="70">
        <f t="shared" si="44"/>
        <v>3</v>
      </c>
      <c r="J101" s="70">
        <f t="shared" si="44"/>
        <v>5</v>
      </c>
      <c r="K101" s="70">
        <f t="shared" si="44"/>
        <v>3</v>
      </c>
      <c r="L101" s="70">
        <f t="shared" si="44"/>
        <v>5</v>
      </c>
      <c r="M101" s="73"/>
      <c r="N101" s="59">
        <f>SUM(D101:L101)</f>
        <v>36</v>
      </c>
      <c r="O101" s="73"/>
      <c r="P101" s="70">
        <f t="shared" ref="P101:X101" si="45">P45</f>
        <v>4</v>
      </c>
      <c r="Q101" s="70">
        <f t="shared" si="45"/>
        <v>5</v>
      </c>
      <c r="R101" s="70">
        <f t="shared" si="45"/>
        <v>4</v>
      </c>
      <c r="S101" s="70">
        <f t="shared" si="45"/>
        <v>5</v>
      </c>
      <c r="T101" s="70">
        <f t="shared" si="45"/>
        <v>3</v>
      </c>
      <c r="U101" s="70">
        <f t="shared" si="45"/>
        <v>4</v>
      </c>
      <c r="V101" s="70">
        <f t="shared" si="45"/>
        <v>4</v>
      </c>
      <c r="W101" s="70">
        <f t="shared" si="45"/>
        <v>3</v>
      </c>
      <c r="X101" s="70">
        <f t="shared" si="45"/>
        <v>4</v>
      </c>
      <c r="Y101" s="59">
        <f>SUM(P101:X101)</f>
        <v>36</v>
      </c>
      <c r="Z101" s="71"/>
      <c r="AA101" s="59">
        <f>SUM(N101,Y101)</f>
        <v>72</v>
      </c>
      <c r="AB101" s="71"/>
      <c r="AC101" s="73">
        <f>IF(GESTEP(Y98-1,0),1,0)</f>
        <v>1</v>
      </c>
      <c r="AD101" s="73">
        <f>IF(GESTEP(Y98-2,0),1,0)</f>
        <v>1</v>
      </c>
      <c r="AE101" s="73">
        <f>IF(GESTEP(Y98-3,0),1,0)</f>
        <v>1</v>
      </c>
      <c r="AF101" s="73">
        <f>IF(GESTEP(Y98-4,0),1,0)</f>
        <v>1</v>
      </c>
      <c r="AG101" s="73">
        <f>IF(GESTEP(Y98-5,0),1,0)</f>
        <v>1</v>
      </c>
      <c r="AH101" s="73">
        <f>IF(GESTEP(Y98-6,0),1,0)</f>
        <v>1</v>
      </c>
      <c r="AI101" s="73">
        <f>IF(GESTEP(Y98-7,0),1,0)</f>
        <v>1</v>
      </c>
      <c r="AJ101" s="73">
        <f>IF(GESTEP(Y98-8,0),1,0)</f>
        <v>1</v>
      </c>
      <c r="AK101" s="73">
        <f>IF(GESTEP(Y98-9,0),1,0)</f>
        <v>1</v>
      </c>
      <c r="AL101" s="73">
        <f>IF(GESTEP(Y98-10,0),1,0)</f>
        <v>1</v>
      </c>
      <c r="AM101" s="73">
        <f>IF(GESTEP(Y98-11,0),1,0)</f>
        <v>1</v>
      </c>
      <c r="AN101" s="73">
        <f>IF(GESTEP(Y98-12,0),1,0)</f>
        <v>1</v>
      </c>
      <c r="AO101" s="73">
        <f>IF(GESTEP(Y98-13,0),1,0)</f>
        <v>1</v>
      </c>
      <c r="AP101" s="73">
        <f>IF(GESTEP(Y98-14,0),1,0)</f>
        <v>1</v>
      </c>
      <c r="AQ101" s="73">
        <f>IF(GESTEP(Y98-15,0),1,0)</f>
        <v>1</v>
      </c>
      <c r="AR101" s="73">
        <f>IF(GESTEP(Y98-16,0),1,0)</f>
        <v>1</v>
      </c>
      <c r="AS101" s="73">
        <f>IF(GESTEP(Y98-17,0),1,0)</f>
        <v>1</v>
      </c>
      <c r="AT101" s="73">
        <f>IF(GESTEP(Y98-18,0),1,0)</f>
        <v>1</v>
      </c>
      <c r="AU101" s="71"/>
      <c r="AV101" s="71"/>
    </row>
    <row r="102" spans="1:48" s="3" customFormat="1" ht="20.100000000000001" customHeight="1" x14ac:dyDescent="0.25">
      <c r="A102" s="88" t="s">
        <v>4</v>
      </c>
      <c r="B102" s="88"/>
      <c r="C102" s="88"/>
      <c r="D102" s="70">
        <f>IF(AA98=0,(infos!B4),(infos!B5))</f>
        <v>333</v>
      </c>
      <c r="E102" s="70">
        <f>IF(AA98=0,(infos!C4),(infos!C5))</f>
        <v>394</v>
      </c>
      <c r="F102" s="70">
        <f>IF(AA98=0,(infos!D4),(infos!D5))</f>
        <v>149</v>
      </c>
      <c r="G102" s="70">
        <f>IF(AA98=0,(infos!E4),(infos!E5))</f>
        <v>315</v>
      </c>
      <c r="H102" s="70">
        <f>IF(AA98=0,(infos!F4),(infos!F5))</f>
        <v>307</v>
      </c>
      <c r="I102" s="70">
        <f>IF(AA98=0,(infos!G4),(infos!G5))</f>
        <v>148</v>
      </c>
      <c r="J102" s="70">
        <f>IF(AA98=0,(infos!H4),(infos!H5))</f>
        <v>447</v>
      </c>
      <c r="K102" s="70">
        <f>IF(AA98=0,(infos!I4),(infos!I5))</f>
        <v>168</v>
      </c>
      <c r="L102" s="70">
        <f>IF(AA98=0,(infos!J4),(infos!J5))</f>
        <v>441</v>
      </c>
      <c r="M102" s="71"/>
      <c r="N102" s="70">
        <f>SUM(D102:L102)</f>
        <v>2702</v>
      </c>
      <c r="O102" s="71"/>
      <c r="P102" s="70">
        <f>IF(AA98=0,(infos!L4),(infos!L5))</f>
        <v>302</v>
      </c>
      <c r="Q102" s="70">
        <f>IF(AA98=0,(infos!M4),(infos!M5))</f>
        <v>410</v>
      </c>
      <c r="R102" s="70">
        <f>IF(AA98=0,(infos!N4),(infos!N5))</f>
        <v>325</v>
      </c>
      <c r="S102" s="70">
        <f>IF(AA98=0,(infos!O4),(infos!O5))</f>
        <v>422</v>
      </c>
      <c r="T102" s="70">
        <f>IF(AA98=0,(infos!P4),(infos!P5))</f>
        <v>142</v>
      </c>
      <c r="U102" s="70">
        <f>IF(AA98=0,(infos!Q4),(infos!Q5))</f>
        <v>310</v>
      </c>
      <c r="V102" s="70">
        <f>IF(AA98=0,(infos!R4),(infos!R5))</f>
        <v>354</v>
      </c>
      <c r="W102" s="70">
        <f>IF(AA98=0,(infos!S4),(infos!S5))</f>
        <v>151</v>
      </c>
      <c r="X102" s="70">
        <f>IF(AA98=0,(infos!T4),(infos!T5))</f>
        <v>367</v>
      </c>
      <c r="Y102" s="70">
        <f>SUM(P102:X102)</f>
        <v>2783</v>
      </c>
      <c r="Z102" s="71"/>
      <c r="AA102" s="70">
        <f>SUM(N102,Y102)</f>
        <v>5485</v>
      </c>
      <c r="AB102" s="71"/>
      <c r="AC102" s="73">
        <f>IF(GESTEP(Y98-19,0),1,0)</f>
        <v>1</v>
      </c>
      <c r="AD102" s="73">
        <f>IF(GESTEP(Y98-20,0),1,0)</f>
        <v>1</v>
      </c>
      <c r="AE102" s="73">
        <f>IF(GESTEP(Y98-21,0),1,0)</f>
        <v>0</v>
      </c>
      <c r="AF102" s="73">
        <f>IF(GESTEP(Y98-22,0),1,0)</f>
        <v>0</v>
      </c>
      <c r="AG102" s="73">
        <f>IF(GESTEP(Y98-23,0),1,0)</f>
        <v>0</v>
      </c>
      <c r="AH102" s="73">
        <f>IF(GESTEP(Y98-24,0),1,0)</f>
        <v>0</v>
      </c>
      <c r="AI102" s="73">
        <f>IF(GESTEP(Y98-25,0),1,0)</f>
        <v>0</v>
      </c>
      <c r="AJ102" s="73">
        <f>IF(GESTEP(Y98-26,0),1,0)</f>
        <v>0</v>
      </c>
      <c r="AK102" s="73">
        <f>IF(GESTEP(Y98-27,0),1,0)</f>
        <v>0</v>
      </c>
      <c r="AL102" s="73">
        <f>IF(GESTEP(Y98-28,0),1,0)</f>
        <v>0</v>
      </c>
      <c r="AM102" s="73">
        <f>IF(GESTEP(Y98-29,0),1,0)</f>
        <v>0</v>
      </c>
      <c r="AN102" s="73">
        <f>IF(GESTEP(Y98-30,0),1,0)</f>
        <v>0</v>
      </c>
      <c r="AO102" s="73">
        <f>IF(GESTEP(Y98-31,0),1,0)</f>
        <v>0</v>
      </c>
      <c r="AP102" s="73">
        <f>IF(GESTEP(Y98-32,0),1,0)</f>
        <v>0</v>
      </c>
      <c r="AQ102" s="73">
        <f>IF(GESTEP(Y98-33,0),1,0)</f>
        <v>0</v>
      </c>
      <c r="AR102" s="73">
        <f>IF(GESTEP(Y98-34,0),1,0)</f>
        <v>0</v>
      </c>
      <c r="AS102" s="73">
        <f>IF(GESTEP(Y98-35,0),1,0)</f>
        <v>0</v>
      </c>
      <c r="AT102" s="73">
        <f>IF(GESTEP(Y98-36,0),1,0)</f>
        <v>0</v>
      </c>
      <c r="AU102" s="71"/>
      <c r="AV102" s="71"/>
    </row>
    <row r="103" spans="1:48" s="3" customFormat="1" ht="20.100000000000001" customHeight="1" x14ac:dyDescent="0.25">
      <c r="A103" s="88" t="s">
        <v>0</v>
      </c>
      <c r="B103" s="88"/>
      <c r="C103" s="88"/>
      <c r="D103" s="70">
        <f t="shared" ref="D103:L103" si="46">D47</f>
        <v>8</v>
      </c>
      <c r="E103" s="70">
        <f t="shared" si="46"/>
        <v>12</v>
      </c>
      <c r="F103" s="70">
        <f t="shared" si="46"/>
        <v>6</v>
      </c>
      <c r="G103" s="70">
        <f t="shared" si="46"/>
        <v>14</v>
      </c>
      <c r="H103" s="70">
        <f t="shared" si="46"/>
        <v>10</v>
      </c>
      <c r="I103" s="70">
        <f t="shared" si="46"/>
        <v>18</v>
      </c>
      <c r="J103" s="70">
        <f t="shared" si="46"/>
        <v>4</v>
      </c>
      <c r="K103" s="70">
        <f t="shared" si="46"/>
        <v>16</v>
      </c>
      <c r="L103" s="70">
        <f t="shared" si="46"/>
        <v>2</v>
      </c>
      <c r="M103" s="71"/>
      <c r="N103" s="59"/>
      <c r="O103" s="71"/>
      <c r="P103" s="70">
        <f t="shared" ref="P103:X103" si="47">P47</f>
        <v>15</v>
      </c>
      <c r="Q103" s="70">
        <f t="shared" si="47"/>
        <v>9</v>
      </c>
      <c r="R103" s="70">
        <f t="shared" si="47"/>
        <v>11</v>
      </c>
      <c r="S103" s="70">
        <f t="shared" si="47"/>
        <v>3</v>
      </c>
      <c r="T103" s="70">
        <f t="shared" si="47"/>
        <v>13</v>
      </c>
      <c r="U103" s="70">
        <f t="shared" si="47"/>
        <v>5</v>
      </c>
      <c r="V103" s="70">
        <f t="shared" si="47"/>
        <v>7</v>
      </c>
      <c r="W103" s="70">
        <f t="shared" si="47"/>
        <v>17</v>
      </c>
      <c r="X103" s="70">
        <f t="shared" si="47"/>
        <v>1</v>
      </c>
      <c r="Y103" s="59"/>
      <c r="Z103" s="71"/>
      <c r="AA103" s="70"/>
      <c r="AB103" s="71"/>
      <c r="AC103" s="73">
        <f>IF(GESTEP(Y98-37,0),1,0)</f>
        <v>0</v>
      </c>
      <c r="AD103" s="73">
        <f>IF(GESTEP(Y98-378,0),1,0)</f>
        <v>0</v>
      </c>
      <c r="AE103" s="73">
        <f>IF(GESTEP(Y98-389,0),1,0)</f>
        <v>0</v>
      </c>
      <c r="AF103" s="73">
        <f>IF(GESTEP(Y98-40,0),1,0)</f>
        <v>0</v>
      </c>
      <c r="AG103" s="73">
        <f>IF(GESTEP(Y98-41,0),1,0)</f>
        <v>0</v>
      </c>
      <c r="AH103" s="73">
        <f>IF(GESTEP(Y98-42,0),1,0)</f>
        <v>0</v>
      </c>
      <c r="AI103" s="73">
        <f>IF(GESTEP(Y98-43,0),1,0)</f>
        <v>0</v>
      </c>
      <c r="AJ103" s="73">
        <f>IF(GESTEP(Y98-44,0),1,0)</f>
        <v>0</v>
      </c>
      <c r="AK103" s="73">
        <f>IF(GESTEP(Y98-45,0),1,0)</f>
        <v>0</v>
      </c>
      <c r="AL103" s="73">
        <f>IF(GESTEP(Y98-46,0),1,0)</f>
        <v>0</v>
      </c>
      <c r="AM103" s="73">
        <f>IF(GESTEP(Y98-47,0),1,0)</f>
        <v>0</v>
      </c>
      <c r="AN103" s="73">
        <f>IF(GESTEP(Y98-48,0),1,0)</f>
        <v>0</v>
      </c>
      <c r="AO103" s="73">
        <f>IF(GESTEP(Y98-49,0),1,0)</f>
        <v>0</v>
      </c>
      <c r="AP103" s="73">
        <f>IF(GESTEP(Y98-50,0),1,0)</f>
        <v>0</v>
      </c>
      <c r="AQ103" s="73">
        <f>IF(GESTEP(Y98-51,0),1,0)</f>
        <v>0</v>
      </c>
      <c r="AR103" s="73">
        <f>IF(GESTEP(Y98-52,0),1,0)</f>
        <v>0</v>
      </c>
      <c r="AS103" s="73">
        <f>IF(GESTEP(Y98-53,0),1,0)</f>
        <v>0</v>
      </c>
      <c r="AT103" s="73">
        <f>IF(GESTEP(Y98-54,0),1,0)</f>
        <v>0</v>
      </c>
      <c r="AU103" s="71"/>
      <c r="AV103" s="71"/>
    </row>
    <row r="104" spans="1:48" s="3" customFormat="1" ht="19.5" customHeight="1" x14ac:dyDescent="0.25">
      <c r="A104" s="88" t="s">
        <v>2</v>
      </c>
      <c r="B104" s="88"/>
      <c r="C104" s="88"/>
      <c r="D104" s="13">
        <f>IF(D103-AC100=0,(AC104),IF(D103-AD100=0,(AD104),IF(D103-AE100=0,(AE104),IF(D103-AF100=0,(AF104),IF(D103-AG100=0,(AG104),IF(D103-AH100=0,(AH104),IF(D103-AI100=0,(AI104),IF(D103-AJ100=0,(AJ104),IF(D103-AK100=0,(AK104),IF(D103-AL100=0,(AL104),IF(D103-AM100=0,(AM104),IF(D103-AN100=0,(AN104),IF(D103-AO100=0,(AO104),IF(D103-AP100=0,(AP104),IF(D103-AQ100=0,(AQ104),IF(D103-AR100=0,(AR104),IF(D103-AS100=0,(AS104),IF(D103-AT100=0,(AT104)))))))))))))))))))</f>
        <v>1</v>
      </c>
      <c r="E104" s="13">
        <f t="shared" ref="E104" si="48">IF(E103-AD100=0,(AD104),IF(E103-AE100=0,(AE104),IF(E103-AF100=0,(AF104),IF(E103-AG100=0,(AG104),IF(E103-AH100=0,(AH104),IF(E103-AI100=0,(AI104),IF(E103-AJ100=0,(AJ104),IF(E103-AK100=0,(AK104),IF(E103-AL100=0,(AL104),IF(E103-AM100=0,(AM104),IF(E103-AN100=0,(AN104),IF(E103-AO100=0,(AO104),IF(E103-AP100=0,(AP104),IF(E103-AQ100=0,(AQ104),IF(E103-AR100=0,(AR104),IF(E103-AS100=0,(AS104),IF(E103-AT100=0,(AT104),IF(E103-AU100=0,(AU104)))))))))))))))))))</f>
        <v>1</v>
      </c>
      <c r="F104" s="13">
        <f>IF(F103-AE100=0,(AE104),IF(F103-AF100=0,(AF104),IF(F103-AG100=0,(AG104),IF(F103-AH100=0,(AH104),IF(F103-AI100=0,(AI104),IF(F103-AJ100=0,(AJ104),IF(F103-AK100=0,(AK104),IF(F103-AL100=0,(AL104),IF(F103-AM100=0,(AM104),IF(F103-AN100=0,(AN104),IF(F103-AO100=0,(AO104),IF(F103-AP100=0,(AP104),IF(F103-AQ100=0,(AQ104),IF(F103-AR100=0,(AR104),IF(F103-AS100=0,(AS104),IF(F103-AT100=0,(AT104),IF(F103-AU100=0,(AU104),IF(F103-AV100=0,(AV104)))))))))))))))))))</f>
        <v>1</v>
      </c>
      <c r="G104" s="13">
        <f t="shared" ref="G104" si="49">IF(G103-AF100=0,(AF104),IF(G103-AG100=0,(AG104),IF(G103-AH100=0,(AH104),IF(G103-AI100=0,(AI104),IF(G103-AJ100=0,(AJ104),IF(G103-AK100=0,(AK104),IF(G103-AL100=0,(AL104),IF(G103-AM100=0,(AM104),IF(G103-AN100=0,(AN104),IF(G103-AO100=0,(AO104),IF(G103-AP100=0,(AP104),IF(G103-AQ100=0,(AQ104),IF(G103-AR100=0,(AR104),IF(G103-AS100=0,(AS104),IF(G103-AT100=0,(AT104),IF(G103-AU100=0,(AU104),IF(G103-AV100=0,(AV104),IF(G103-AW100=0,(AW104)))))))))))))))))))</f>
        <v>1</v>
      </c>
      <c r="H104" s="13">
        <f>IF(H103-AG100=0,(AG104),IF(H103-AH100=0,(AH104),IF(H103-AI100=0,(AI104),IF(H103-AJ100=0,(AJ104),IF(H103-AK100=0,(AK104),IF(H103-AL100=0,(AL104),IF(H103-AM100=0,(AM104),IF(H103-AN100=0,(AN104),IF(H103-AO100=0,(AO104),IF(H103-AP100=0,(AP104),IF(H103-AQ100=0,(AQ104),IF(H103-AR100=0,(AR104),IF(H103-AS100=0,(AS104),IF(H103-AT100=0,(AT104),IF(H103-AC100=0,(AC104),IF(H103-AD100=0,(AD104),IF(H103-AE100=0,(AE104),IF(H103-AF100=0,(AF104)))))))))))))))))))</f>
        <v>1</v>
      </c>
      <c r="I104" s="13">
        <f t="shared" ref="I104" si="50">IF(I103-AH100=0,(AH104),IF(I103-AI100=0,(AI104),IF(I103-AJ100=0,(AJ104),IF(I103-AK100=0,(AK104),IF(I103-AL100=0,(AL104),IF(I103-AM100=0,(AM104),IF(I103-AN100=0,(AN104),IF(I103-AO100=0,(AO104),IF(I103-AP100=0,(AP104),IF(I103-AQ100=0,(AQ104),IF(I103-AR100=0,(AR104),IF(I103-AS100=0,(AS104),IF(I103-AT100=0,(AT104),IF(I103-AU100=0,(AU104),IF(I103-AV100=0,(AV104),IF(I103-AW100=0,(AW104),IF(I103-AX100=0,(AX104),IF(I103-AY100=0,(AY104)))))))))))))))))))</f>
        <v>1</v>
      </c>
      <c r="J104" s="13">
        <f>IF(J103-AI100=0,(AI104),IF(J103-AJ100=0,(AJ104),IF(J103-AK100=0,(AK104),IF(J103-AL100=0,(AL104),IF(J103-AM100=0,(AM104),IF(J103-AN100=0,(AN104),IF(J103-AO100=0,(AO104),IF(J103-AP100=0,(AP104),IF(J103-AQ100=0,(AQ104),IF(J103-AR100=0,(AR104),IF(J103-AS100=0,(AS104),IF(J103-AT100=0,(AT104),IF(J103-AC100=0,(AC104),IF(J103-AD100=0,(AD104),IF(J103-AE100=0,(AE104),IF(J103-AF100=0,(AF104),IF(J103-AG100=0,(AG104),IF(J103-AH100=0,(AH104)))))))))))))))))))</f>
        <v>1</v>
      </c>
      <c r="K104" s="13">
        <f>IF(K103-AJ100=0,(AJ104),IF(K103-AK100=0,(AK104),IF(K103-AL100=0,(AL104),IF(K103-AM100=0,(AM104),IF(K103-AN100=0,(AN104),IF(K103-AO100=0,(AO104),IF(K103-AP100=0,(AP104),IF(K103-AQ100=0,(AQ104),IF(K103-AR100=0,(AR104),IF(K103-AS100=0,(AS104),IF(K103-AT100=0,(AT104),IF(K103-AC100=0,(AC104),IF(K103-AD100=0,(AD104),IF(K103-AE100=0,(AE104),IF(K103-AF100=0,(AF104),IF(K103-AG100=0,(AG104),IF(K103-AH100=0,(AH104),IF(K103-AI100=0,(AI104)))))))))))))))))))</f>
        <v>1</v>
      </c>
      <c r="L104" s="13">
        <f>IF(L103-AK100=0,(AK104),IF(L103-AL100=0,(AL104),IF(L103-AM100=0,(AM104),IF(L103-AN100=0,(AN104),IF(L103-AO100=0,(AO104),IF(L103-AP100=0,(AP104),IF(L103-AQ100=0,(AQ104),IF(L103-AR100=0,(AR104),IF(L103-AS100=0,(AS104),IF(L103-AT100=0,(AT104),IF(L103-AC100=0,(AC104),IF(L103-AD100=0,(AD104),IF(L103-AE100=0,(AE104),IF(L103-AF100=0,(AF104),IF(L103-AG100=0,(AG104),IF(L103-AH100=0,(AH104),IF(L103-AI100=0,(AI104),IF(L103-AJ100=0,(AJ104)))))))))))))))))))</f>
        <v>2</v>
      </c>
      <c r="N104" s="13">
        <f>IF(D104="",(""),SUM(D104:L104))</f>
        <v>10</v>
      </c>
      <c r="P104" s="13">
        <f>IF(P103-AO100=0,(AO104),IF(P103-AP100=0,(AP104),IF(P103-AQ100=0,(AQ104),IF(P103-AR100=0,(AR104),IF(P103-AS100=0,(AS104),IF(P103-AT100=0,(AT104),IF(P103-AC100=0,(AC104),IF(P103-AD100=0,(AD104),IF(P103-AE100=0,(AE104),IF(P103-AF100=0,(AF104),IF(P103-AG100=0,(AG104),IF(P103-AH100=0,(AH104),IF(P103-AI100=0,(AI104),IF(P103-AJ100=0,(AJ104),IF(P103-AK100=0,(AK104),IF(P103-AL100=0,(AL104),IF(P103-AM100=0,(AM104),IF(P103-AN100=0,(AN104)))))))))))))))))))</f>
        <v>1</v>
      </c>
      <c r="Q104" s="13">
        <f>IF(Q103-AP100=0,(AP104),IF(Q103-AQ100=0,(AQ104),IF(Q103-AR100=0,(AR104),IF(Q103-AS100=0,(AS104),IF(Q103-AT100=0,(AT104),IF(Q103-AC100=0,(AC104),IF(Q103-AD100=0,(AD104),IF(Q103-AE100=0,(AE104),IF(Q103-AF100=0,(AF104),IF(Q103-AG100=0,(AG104),IF(Q103-AH100=0,(AH104),IF(Q103-AI100=0,(AI104),IF(Q103-AJ100=0,(AJ104),IF(Q103-AK100=0,(AK104),IF(Q103-AL100=0,(AL104),IF(Q103-AM100=0,(AM104),IF(Q103-AN100=0,(AN104),IF(Q103-AO100=0,(AO104)))))))))))))))))))</f>
        <v>1</v>
      </c>
      <c r="R104" s="13">
        <f>IF(R103-AQ100=0,(AQ104),IF(R103-AR100=0,(AR104),IF(R103-AS100=0,(AS104),IF(R103-AT100=0,(AT104),IF(R103-AC100=0,(AC104),IF(R103-AD100=0,(AD104),IF(R103-AE100=0,(AE104),IF(R103-AF100=0,(AF104),IF(R103-AG100=0,(AG104),IF(R103-AH100=0,(AH104),IF(R103-AI100=0,(AI104),IF(R103-AJ100=0,(AJ104),IF(R103-AK100=0,(AK104),IF(R103-AL100=0,(AL104),IF(R103-AM100=0,(AM104),IF(R103-AN100=0,(AN104),IF(R103-AO100=0,(AO104),IF(R103-AP100=0,(AP104)))))))))))))))))))</f>
        <v>1</v>
      </c>
      <c r="S104" s="13">
        <f>IF(S103-AR100=0,(AR104),IF(S103-AS100=0,(AS104),IF(S103-AT100=0,(AT104),IF(S103-AC100=0,(AC104),IF(S103-AD100=0,(AD104),IF(S103-AE100=0,(AE104),IF(S103-AF100=0,(AF104),IF(S103-AG100=0,(AG104),IF(S103-AH100=0,(AH104),IF(S103-AI100=0,(AI104),IF(S103-AJ100=0,(AJ104),IF(S103-AK100=0,(AK104),IF(S103-AL100=0,(AL104),IF(S103-AM100=0,(AM104),IF(S103-AN100=0,(AN104),IF(S103-AO100=0,(AO104),IF(S103-AP100=0,(AP104),IF(S103-AQ100=0,(AQ104)))))))))))))))))))</f>
        <v>1</v>
      </c>
      <c r="T104" s="13">
        <f>IF(T103-AS100=0,(AS104),IF(T103-AT100=0,(AT104),IF(T103-AC100=0,(AC104),IF(T103-AD100=0,(AD104),IF(T103-AE100=0,(AE104),IF(T103-AF100=0,(AF104),IF(T103-AG100=0,(AG104),IF(T103-AH100=0,(AH104),IF(T103-AI100=0,(AI104),IF(T103-AJ100=0,(AJ104),IF(T103-AK100=0,(AK104),IF(T103-AL100=0,(AL104),IF(T103-AM100=0,(AM104),IF(T103-AN100=0,(AN104),IF(T103-AO100=0,(AO104),IF(T103-AP100=0,(AP104),IF(T103-AQ100=0,(AQ104),IF(T103-AR100=0,(AR104)))))))))))))))))))</f>
        <v>1</v>
      </c>
      <c r="U104" s="13">
        <f>IF(U103-AT100=0,(AT104),IF(U103-AC100=0,(AC104),IF(U103-AD100=0,(AD104),IF(U103-AE100=0,(AE104),IF(U103-AF100=0,(AF104),IF(U103-AG100=0,(AG104),IF(U103-AH100=0,(AH104),IF(U103-AI100=0,(AI104),IF(U103-AJ100=0,(AJ104),IF(U103-AK100=0,(AK104),IF(U103-AL100=0,(AL104),IF(U103-AM100=0,(AM104),IF(U103-AN100=0,(AN104),IF(U103-AO100=0,(AO104),IF(U103-AP100=0,(AP104),IF(U103-AQ100=0,(AQ104),IF(U103-AR100=0,(AR104),IF(U103-AS100=0,(AS104)))))))))))))))))))</f>
        <v>1</v>
      </c>
      <c r="V104" s="13">
        <f>IF(V103-AC100=0,(AC104),IF(V103-AD100=0,(AD104),IF(V103-AE100=0,(AE104),IF(V103-AF100=0,(AF104),IF(V103-AG100=0,(AG104),IF(V103-AH100=0,(AH104),IF(V103-AI100=0,(AI104),IF(V103-AJ100=0,(AJ104),IF(V103-AK100=0,(AK104),IF(V103-AL100=0,(AL104),IF(V103-AM100=0,(AM104),IF(V103-AN100=0,(AN104),IF(V103-AO100=0,(AO104),IF(V103-AP100=0,(AP104),IF(V103-AQ100=0,(AQ104),IF(V103-AR100=0,(AR104),IF(V103-AS100=0,(AS104),IF(V103-AT100=0,(AT104)))))))))))))))))))</f>
        <v>1</v>
      </c>
      <c r="W104" s="13">
        <f>IF(W103-AD100=0,(AD104),IF(W103-AE100=0,(AE104),IF(W103-AF100=0,(AF104),IF(W103-AG100=0,(AG104),IF(W103-AH100=0,(AH104),IF(W103-AI100=0,(AI104),IF(W103-AJ100=0,(AJ104),IF(W103-AK100=0,(AK104),IF(W103-AL100=0,(AL104),IF(W103-AM100=0,(AM104),IF(W103-AN100=0,(AN104),IF(W103-AO100=0,(AO104),IF(W103-AP100=0,(AP104),IF(W103-AQ100=0,(AQ104),IF(W103-AR100=0,(AR104),IF(W103-AS100=0,(AS104),IF(W103-AT100=0,(AT104),IF(W103-AC100=0,(AC104)))))))))))))))))))</f>
        <v>1</v>
      </c>
      <c r="X104" s="13">
        <f>IF(X103-AE100=0,(AE104),IF(X103-AF100=0,(AF104),IF(X103-AG100=0,(AG104),IF(X103-AH100=0,(AH104),IF(X103-AI100=0,(AI104),IF(X103-AJ100=0,(AJ104),IF(X103-AK100=0,(AK104),IF(X103-AL100=0,(AL104),IF(X103-AM100=0,(AM104),IF(X103-AN100=0,(AN104),IF(X103-AO100=0,(AO104),IF(X103-AP100=0,(AP104),IF(X103-AQ100=0,(AQ104),IF(X103-AR100=0,(AR104),IF(X103-AS100=0,(AS104),IF(X103-AT100=0,(AT104),IF(X103-AC100=0,(AC104),IF(X103-AD100=0,(AD104)))))))))))))))))))</f>
        <v>2</v>
      </c>
      <c r="Y104" s="16">
        <f>IF(L98="",(""),SUM(P104:X104))</f>
        <v>10</v>
      </c>
      <c r="AA104" s="13">
        <f>IF(D104="",(""),SUM(N104,Y104))</f>
        <v>20</v>
      </c>
      <c r="AB104" s="72" t="s">
        <v>2</v>
      </c>
      <c r="AC104" s="73">
        <f xml:space="preserve"> SUM(AC101,AC102,AC103)</f>
        <v>2</v>
      </c>
      <c r="AD104" s="73">
        <f t="shared" ref="AD104:AK104" si="51" xml:space="preserve"> SUM(AD101,AD102,AD103)</f>
        <v>2</v>
      </c>
      <c r="AE104" s="73">
        <f t="shared" si="51"/>
        <v>1</v>
      </c>
      <c r="AF104" s="73">
        <f t="shared" si="51"/>
        <v>1</v>
      </c>
      <c r="AG104" s="73">
        <f t="shared" si="51"/>
        <v>1</v>
      </c>
      <c r="AH104" s="73">
        <f t="shared" si="51"/>
        <v>1</v>
      </c>
      <c r="AI104" s="73">
        <f t="shared" si="51"/>
        <v>1</v>
      </c>
      <c r="AJ104" s="73">
        <f t="shared" si="51"/>
        <v>1</v>
      </c>
      <c r="AK104" s="73">
        <f t="shared" si="51"/>
        <v>1</v>
      </c>
      <c r="AL104" s="73">
        <f xml:space="preserve"> SUM(AL101,AL102,AL103)</f>
        <v>1</v>
      </c>
      <c r="AM104" s="73">
        <f t="shared" ref="AM104:AT104" si="52" xml:space="preserve"> SUM(AM101,AM102,AM103)</f>
        <v>1</v>
      </c>
      <c r="AN104" s="73">
        <f t="shared" si="52"/>
        <v>1</v>
      </c>
      <c r="AO104" s="73">
        <f t="shared" si="52"/>
        <v>1</v>
      </c>
      <c r="AP104" s="73">
        <f t="shared" si="52"/>
        <v>1</v>
      </c>
      <c r="AQ104" s="73">
        <f t="shared" si="52"/>
        <v>1</v>
      </c>
      <c r="AR104" s="73">
        <f t="shared" si="52"/>
        <v>1</v>
      </c>
      <c r="AS104" s="73">
        <f t="shared" si="52"/>
        <v>1</v>
      </c>
      <c r="AT104" s="73">
        <f t="shared" si="52"/>
        <v>1</v>
      </c>
      <c r="AU104" s="71">
        <f>SUM(AC104:AT104)</f>
        <v>20</v>
      </c>
      <c r="AV104" s="71"/>
    </row>
    <row r="105" spans="1:48" s="3" customFormat="1" ht="4.5" customHeight="1" x14ac:dyDescent="0.25">
      <c r="A105" s="71"/>
      <c r="B105" s="71"/>
      <c r="C105" s="71"/>
      <c r="D105" s="17"/>
      <c r="E105" s="9"/>
      <c r="F105" s="9"/>
      <c r="G105" s="9"/>
      <c r="H105" s="9"/>
      <c r="I105" s="9"/>
      <c r="J105" s="9"/>
      <c r="K105" s="9"/>
      <c r="L105" s="9"/>
      <c r="N105" s="17"/>
      <c r="P105" s="9"/>
      <c r="Q105" s="9"/>
      <c r="R105" s="9"/>
      <c r="S105" s="9"/>
      <c r="T105" s="9"/>
      <c r="U105" s="9"/>
      <c r="V105" s="9"/>
      <c r="W105" s="9"/>
      <c r="X105" s="9"/>
      <c r="Y105" s="17"/>
      <c r="AA105" s="9"/>
      <c r="AB105" s="71"/>
      <c r="AC105" s="71"/>
      <c r="AD105" s="71"/>
      <c r="AE105" s="71"/>
      <c r="AF105" s="71"/>
      <c r="AG105" s="71"/>
      <c r="AH105" s="71"/>
      <c r="AI105" s="71"/>
      <c r="AJ105" s="71"/>
      <c r="AK105" s="71"/>
      <c r="AL105" s="71"/>
      <c r="AM105" s="71"/>
      <c r="AN105" s="71"/>
      <c r="AO105" s="71"/>
      <c r="AP105" s="71"/>
      <c r="AQ105" s="71"/>
      <c r="AR105" s="71"/>
      <c r="AS105" s="71"/>
      <c r="AT105" s="71"/>
      <c r="AU105" s="71"/>
      <c r="AV105" s="71"/>
    </row>
    <row r="106" spans="1:48" s="3" customFormat="1" ht="19.5" customHeight="1" x14ac:dyDescent="0.25">
      <c r="A106" s="88" t="s">
        <v>21</v>
      </c>
      <c r="B106" s="88"/>
      <c r="C106" s="88"/>
      <c r="D106" s="16">
        <v>7</v>
      </c>
      <c r="E106" s="13">
        <v>7</v>
      </c>
      <c r="F106" s="13">
        <v>5</v>
      </c>
      <c r="G106" s="13">
        <v>7</v>
      </c>
      <c r="H106" s="13">
        <v>5</v>
      </c>
      <c r="I106" s="13">
        <v>4</v>
      </c>
      <c r="J106" s="13">
        <v>8</v>
      </c>
      <c r="K106" s="13">
        <v>4</v>
      </c>
      <c r="L106" s="13">
        <v>5</v>
      </c>
      <c r="N106" s="13">
        <f>IF(D106="",(""),SUM(D106:L106))</f>
        <v>52</v>
      </c>
      <c r="P106" s="13">
        <v>5</v>
      </c>
      <c r="Q106" s="13">
        <v>6</v>
      </c>
      <c r="R106" s="13">
        <v>5</v>
      </c>
      <c r="S106" s="13">
        <v>6</v>
      </c>
      <c r="T106" s="13">
        <v>5</v>
      </c>
      <c r="U106" s="13">
        <v>4</v>
      </c>
      <c r="V106" s="13">
        <v>6</v>
      </c>
      <c r="W106" s="13">
        <v>6</v>
      </c>
      <c r="X106" s="13">
        <v>9</v>
      </c>
      <c r="Y106" s="13">
        <f>IF(P106="",(""),SUM(P106:X106))</f>
        <v>52</v>
      </c>
      <c r="AA106" s="13">
        <f>IF(N106="",(""),SUM(N106,Y106))</f>
        <v>104</v>
      </c>
      <c r="AB106" s="71"/>
      <c r="AC106" s="71"/>
      <c r="AD106" s="71"/>
      <c r="AE106" s="71"/>
      <c r="AF106" s="71"/>
      <c r="AG106" s="71"/>
      <c r="AH106" s="71"/>
      <c r="AI106" s="71"/>
      <c r="AJ106" s="71"/>
      <c r="AK106" s="71"/>
      <c r="AL106" s="71"/>
      <c r="AM106" s="71"/>
      <c r="AN106" s="71"/>
      <c r="AO106" s="71"/>
      <c r="AP106" s="71"/>
      <c r="AQ106" s="71"/>
      <c r="AR106" s="71"/>
      <c r="AS106" s="71"/>
      <c r="AT106" s="71"/>
      <c r="AU106" s="71"/>
      <c r="AV106" s="71"/>
    </row>
    <row r="107" spans="1:48" s="3" customFormat="1" ht="5.0999999999999996" customHeight="1" x14ac:dyDescent="0.25">
      <c r="A107" s="71"/>
      <c r="B107" s="71"/>
      <c r="C107" s="71"/>
      <c r="D107" s="17"/>
      <c r="E107" s="9"/>
      <c r="F107" s="9"/>
      <c r="G107" s="9"/>
      <c r="H107" s="9"/>
      <c r="I107" s="9"/>
      <c r="J107" s="9"/>
      <c r="K107" s="9"/>
      <c r="L107" s="9"/>
      <c r="N107" s="17"/>
      <c r="P107" s="9"/>
      <c r="Q107" s="9"/>
      <c r="R107" s="9"/>
      <c r="S107" s="9"/>
      <c r="T107" s="9"/>
      <c r="U107" s="9"/>
      <c r="V107" s="9"/>
      <c r="W107" s="9"/>
      <c r="X107" s="9"/>
      <c r="Y107" s="17"/>
      <c r="AA107" s="9"/>
      <c r="AB107" s="71"/>
      <c r="AC107" s="71"/>
      <c r="AD107" s="71"/>
      <c r="AE107" s="71"/>
      <c r="AF107" s="71"/>
      <c r="AG107" s="71"/>
      <c r="AH107" s="71"/>
      <c r="AI107" s="71"/>
      <c r="AJ107" s="71"/>
      <c r="AK107" s="71"/>
      <c r="AL107" s="71"/>
      <c r="AM107" s="71"/>
      <c r="AN107" s="71"/>
      <c r="AO107" s="71"/>
      <c r="AP107" s="71"/>
      <c r="AQ107" s="71"/>
      <c r="AR107" s="71"/>
      <c r="AS107" s="71"/>
      <c r="AT107" s="71"/>
      <c r="AU107" s="71"/>
      <c r="AV107" s="71"/>
    </row>
    <row r="108" spans="1:48" s="3" customFormat="1" ht="19.5" customHeight="1" x14ac:dyDescent="0.25">
      <c r="A108" s="88" t="s">
        <v>22</v>
      </c>
      <c r="B108" s="88"/>
      <c r="C108" s="88"/>
      <c r="D108" s="30">
        <f>IF(D106=0,(""),IF(D101-D106+2&lt;=0,(0),IF(D101-D106+2=1,(1),IF(D101-D106+2=2,(2),IF(D101-D106+2=3,(3),IF(D101-D106+2=4,(4)))))))</f>
        <v>0</v>
      </c>
      <c r="E108" s="30">
        <f t="shared" ref="E108:L108" si="53">IF(E106=0,(""),IF(E101-E106+2&lt;=0,(0),IF(E101-E106+2=1,(1),IF(E101-E106+2=2,(2),IF(E101-E106+2=3,(3),IF(E101-E106+2=4,(4)))))))</f>
        <v>0</v>
      </c>
      <c r="F108" s="30">
        <f t="shared" si="53"/>
        <v>0</v>
      </c>
      <c r="G108" s="30">
        <f t="shared" si="53"/>
        <v>0</v>
      </c>
      <c r="H108" s="30">
        <f t="shared" si="53"/>
        <v>1</v>
      </c>
      <c r="I108" s="30">
        <f t="shared" si="53"/>
        <v>1</v>
      </c>
      <c r="J108" s="30">
        <f t="shared" si="53"/>
        <v>0</v>
      </c>
      <c r="K108" s="30">
        <f t="shared" si="53"/>
        <v>1</v>
      </c>
      <c r="L108" s="30">
        <f t="shared" si="53"/>
        <v>2</v>
      </c>
      <c r="N108" s="16">
        <f>IF(D108="",(""),SUM(D108:L108))</f>
        <v>5</v>
      </c>
      <c r="P108" s="30">
        <f>IF(P106=0,(""),IF(P101-P106+2&lt;=0,(0),IF(P101-P106+2=1,(1),IF(P101-P106+2=2,(2),IF(P101-P106+2=3,(3),IF(P101-P106+2=4,(4)))))))</f>
        <v>1</v>
      </c>
      <c r="Q108" s="30">
        <f t="shared" ref="Q108:X108" si="54">IF(Q106=0,(""),IF(Q101-Q106+2&lt;=0,(0),IF(Q101-Q106+2=1,(1),IF(Q101-Q106+2=2,(2),IF(Q101-Q106+2=3,(3),IF(Q101-Q106+2=4,(4)))))))</f>
        <v>1</v>
      </c>
      <c r="R108" s="30">
        <f t="shared" si="54"/>
        <v>1</v>
      </c>
      <c r="S108" s="30">
        <f t="shared" si="54"/>
        <v>1</v>
      </c>
      <c r="T108" s="30">
        <f t="shared" si="54"/>
        <v>0</v>
      </c>
      <c r="U108" s="30">
        <f t="shared" si="54"/>
        <v>2</v>
      </c>
      <c r="V108" s="30">
        <f t="shared" si="54"/>
        <v>0</v>
      </c>
      <c r="W108" s="30">
        <f t="shared" si="54"/>
        <v>0</v>
      </c>
      <c r="X108" s="30">
        <f t="shared" si="54"/>
        <v>0</v>
      </c>
      <c r="Y108" s="16">
        <f>IF(D108="",(""),SUM(P108:X108))</f>
        <v>6</v>
      </c>
      <c r="AA108" s="13">
        <f>IF(D108="",(""),SUM(N108,Y108))</f>
        <v>11</v>
      </c>
      <c r="AB108" s="71"/>
      <c r="AC108" s="71"/>
      <c r="AD108" s="71"/>
      <c r="AE108" s="71"/>
      <c r="AF108" s="71"/>
      <c r="AG108" s="71"/>
      <c r="AH108" s="71"/>
      <c r="AI108" s="71"/>
      <c r="AJ108" s="71"/>
      <c r="AK108" s="71"/>
      <c r="AL108" s="71"/>
      <c r="AM108" s="71"/>
      <c r="AN108" s="71"/>
      <c r="AO108" s="71"/>
      <c r="AP108" s="71"/>
      <c r="AQ108" s="71"/>
      <c r="AR108" s="71"/>
      <c r="AS108" s="71"/>
      <c r="AT108" s="71"/>
      <c r="AU108" s="71"/>
      <c r="AV108" s="71"/>
    </row>
    <row r="109" spans="1:48" s="3" customFormat="1" ht="5.0999999999999996" customHeight="1" x14ac:dyDescent="0.25">
      <c r="A109" s="89"/>
      <c r="B109" s="90"/>
      <c r="C109" s="90"/>
      <c r="D109" s="49"/>
      <c r="E109" s="21"/>
      <c r="F109" s="21"/>
      <c r="G109" s="21"/>
      <c r="H109" s="21"/>
      <c r="I109" s="21"/>
      <c r="J109" s="21"/>
      <c r="K109" s="21"/>
      <c r="L109" s="21"/>
      <c r="N109" s="49"/>
      <c r="P109" s="21"/>
      <c r="Q109" s="21"/>
      <c r="R109" s="21"/>
      <c r="S109" s="21"/>
      <c r="T109" s="21"/>
      <c r="U109" s="21"/>
      <c r="V109" s="21"/>
      <c r="W109" s="21"/>
      <c r="X109" s="21"/>
      <c r="Y109" s="49"/>
      <c r="AA109" s="50"/>
      <c r="AB109" s="71"/>
      <c r="AC109" s="71"/>
      <c r="AD109" s="71"/>
      <c r="AE109" s="71"/>
      <c r="AF109" s="71"/>
      <c r="AG109" s="71"/>
      <c r="AH109" s="71"/>
      <c r="AI109" s="71"/>
      <c r="AJ109" s="71"/>
      <c r="AK109" s="71"/>
      <c r="AL109" s="71"/>
      <c r="AM109" s="71"/>
      <c r="AN109" s="71"/>
      <c r="AO109" s="71"/>
      <c r="AP109" s="71"/>
      <c r="AQ109" s="71"/>
      <c r="AR109" s="71"/>
      <c r="AS109" s="71"/>
      <c r="AT109" s="71"/>
      <c r="AU109" s="71"/>
      <c r="AV109" s="71"/>
    </row>
    <row r="110" spans="1:48" s="3" customFormat="1" ht="19.5" customHeight="1" x14ac:dyDescent="0.25">
      <c r="A110" s="88" t="s">
        <v>23</v>
      </c>
      <c r="B110" s="88"/>
      <c r="C110" s="88"/>
      <c r="D110" s="30">
        <f t="shared" ref="D110:L110" si="55">IF(D106=0,(""),IF(D101+D104-D106+2&lt;=0,(0),IF(D101+D104-D106+2=1,(1),IF(D101+D104-D106+2=2,(2),IF(D101+D104-D106+2=3,(3),IF(D101+D104-D106+2=4,(4),IF(D101+D104-D106+2=5,(5))))))))</f>
        <v>0</v>
      </c>
      <c r="E110" s="30">
        <f t="shared" si="55"/>
        <v>1</v>
      </c>
      <c r="F110" s="30">
        <f t="shared" si="55"/>
        <v>1</v>
      </c>
      <c r="G110" s="30">
        <f t="shared" si="55"/>
        <v>0</v>
      </c>
      <c r="H110" s="30">
        <f t="shared" si="55"/>
        <v>2</v>
      </c>
      <c r="I110" s="30">
        <f t="shared" si="55"/>
        <v>2</v>
      </c>
      <c r="J110" s="30">
        <f t="shared" si="55"/>
        <v>0</v>
      </c>
      <c r="K110" s="30">
        <f t="shared" si="55"/>
        <v>2</v>
      </c>
      <c r="L110" s="30">
        <f t="shared" si="55"/>
        <v>4</v>
      </c>
      <c r="N110" s="16">
        <f>IF(D110="",(""),SUM(D110:L110))</f>
        <v>12</v>
      </c>
      <c r="P110" s="30">
        <f t="shared" ref="P110:X110" si="56">IF(P106=0,(""),IF(P101+P104-P106+2&lt;=0,(0),IF(P101+P104-P106+2=1,(1),IF(P101+P104-P106+2=2,(2),IF(P101+P104-P106+2=3,(3),IF(P101+P104-P106+2=4,(4),IF(P101+P104-P106+2=5,(5))))))))</f>
        <v>2</v>
      </c>
      <c r="Q110" s="30">
        <f t="shared" si="56"/>
        <v>2</v>
      </c>
      <c r="R110" s="30">
        <f t="shared" si="56"/>
        <v>2</v>
      </c>
      <c r="S110" s="30">
        <f t="shared" si="56"/>
        <v>2</v>
      </c>
      <c r="T110" s="30">
        <f t="shared" si="56"/>
        <v>1</v>
      </c>
      <c r="U110" s="30">
        <f t="shared" si="56"/>
        <v>3</v>
      </c>
      <c r="V110" s="30">
        <f t="shared" si="56"/>
        <v>1</v>
      </c>
      <c r="W110" s="30">
        <f t="shared" si="56"/>
        <v>0</v>
      </c>
      <c r="X110" s="30">
        <f t="shared" si="56"/>
        <v>0</v>
      </c>
      <c r="Y110" s="16">
        <f>IF(D110="",(""),SUM(P110:X110))</f>
        <v>13</v>
      </c>
      <c r="AA110" s="13">
        <f>IF(D110="",(""),SUM(N110,Y110))</f>
        <v>25</v>
      </c>
      <c r="AB110" s="71"/>
      <c r="AC110" s="71"/>
      <c r="AD110" s="71"/>
      <c r="AE110" s="71"/>
      <c r="AF110" s="71"/>
      <c r="AG110" s="71"/>
      <c r="AH110" s="71"/>
      <c r="AI110" s="71"/>
      <c r="AJ110" s="71"/>
      <c r="AK110" s="71"/>
      <c r="AL110" s="71"/>
      <c r="AM110" s="71"/>
      <c r="AN110" s="71"/>
      <c r="AO110" s="71"/>
      <c r="AP110" s="71"/>
      <c r="AQ110" s="71"/>
      <c r="AR110" s="71"/>
      <c r="AS110" s="71"/>
      <c r="AT110" s="71"/>
      <c r="AU110" s="71"/>
      <c r="AV110" s="71"/>
    </row>
    <row r="111" spans="1:48" s="3" customFormat="1" ht="5.0999999999999996" customHeight="1" x14ac:dyDescent="0.25">
      <c r="A111" s="90"/>
      <c r="B111" s="71"/>
      <c r="C111" s="71"/>
      <c r="D111" s="92"/>
      <c r="E111" s="90"/>
      <c r="F111" s="90"/>
      <c r="G111" s="90"/>
      <c r="H111" s="90"/>
      <c r="I111" s="90"/>
      <c r="J111" s="90"/>
      <c r="K111" s="90"/>
      <c r="L111" s="90"/>
      <c r="M111" s="90"/>
      <c r="N111" s="92"/>
      <c r="O111" s="90"/>
      <c r="P111" s="90"/>
      <c r="Q111" s="90"/>
      <c r="R111" s="90"/>
      <c r="S111" s="90"/>
      <c r="T111" s="90"/>
      <c r="U111" s="90"/>
      <c r="V111" s="90"/>
      <c r="W111" s="90"/>
      <c r="X111" s="91"/>
      <c r="Y111" s="92"/>
      <c r="Z111" s="90"/>
      <c r="AA111" s="91"/>
      <c r="AB111" s="71"/>
      <c r="AC111" s="71"/>
      <c r="AD111" s="71"/>
      <c r="AE111" s="71"/>
      <c r="AF111" s="71"/>
      <c r="AG111" s="71"/>
      <c r="AH111" s="71"/>
      <c r="AI111" s="71"/>
      <c r="AJ111" s="71"/>
      <c r="AK111" s="71"/>
      <c r="AL111" s="71"/>
      <c r="AM111" s="71"/>
      <c r="AN111" s="71"/>
      <c r="AO111" s="71"/>
      <c r="AP111" s="71"/>
      <c r="AQ111" s="71"/>
      <c r="AR111" s="71"/>
      <c r="AS111" s="71"/>
      <c r="AT111" s="71"/>
      <c r="AU111" s="71"/>
      <c r="AV111" s="71"/>
    </row>
    <row r="112" spans="1:48" ht="33.950000000000003" customHeight="1" x14ac:dyDescent="0.25">
      <c r="A112" s="88" t="s">
        <v>3</v>
      </c>
      <c r="B112" s="60"/>
      <c r="C112" s="60"/>
      <c r="D112" s="155"/>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7"/>
      <c r="AB112" s="75"/>
      <c r="AC112" s="75"/>
      <c r="AD112" s="75"/>
      <c r="AE112" s="75"/>
      <c r="AF112" s="75"/>
      <c r="AG112" s="75"/>
      <c r="AH112" s="75"/>
      <c r="AI112" s="75"/>
      <c r="AJ112" s="75"/>
      <c r="AK112" s="75"/>
      <c r="AL112" s="75"/>
      <c r="AM112" s="75"/>
      <c r="AN112" s="75"/>
      <c r="AO112" s="75"/>
      <c r="AP112" s="75"/>
      <c r="AQ112" s="75"/>
      <c r="AR112" s="75"/>
      <c r="AS112" s="75"/>
      <c r="AT112" s="75"/>
      <c r="AU112" s="75"/>
      <c r="AV112" s="75"/>
    </row>
    <row r="113" spans="1:48" ht="21" x14ac:dyDescent="0.25">
      <c r="A113" s="152"/>
      <c r="B113" s="76"/>
      <c r="C113" s="76"/>
      <c r="D113" s="77"/>
      <c r="E113" s="76"/>
      <c r="F113" s="76"/>
      <c r="G113" s="76"/>
      <c r="H113" s="76"/>
      <c r="I113" s="135" t="str">
        <f>infos!$W$1</f>
        <v>GOLF DU CHÂTEAU D'AUGERVILLE</v>
      </c>
      <c r="J113" s="136"/>
      <c r="K113" s="136"/>
      <c r="L113" s="136"/>
      <c r="M113" s="136"/>
      <c r="N113" s="136"/>
      <c r="O113" s="136"/>
      <c r="P113" s="136"/>
      <c r="Q113" s="136"/>
      <c r="R113" s="136"/>
      <c r="S113" s="137"/>
      <c r="T113" s="78"/>
      <c r="U113" s="78"/>
      <c r="V113" s="122">
        <f>infos!$Z$2</f>
        <v>41807</v>
      </c>
      <c r="W113" s="123"/>
      <c r="X113" s="123"/>
      <c r="Y113" s="124"/>
      <c r="Z113" s="79"/>
      <c r="AA113" s="76"/>
      <c r="AB113" s="75"/>
      <c r="AC113" s="75"/>
      <c r="AD113" s="75"/>
      <c r="AE113" s="75"/>
      <c r="AF113" s="75"/>
      <c r="AG113" s="75"/>
      <c r="AH113" s="75"/>
      <c r="AI113" s="75"/>
      <c r="AJ113" s="75"/>
      <c r="AK113" s="75"/>
      <c r="AL113" s="75"/>
      <c r="AM113" s="75"/>
      <c r="AN113" s="75"/>
      <c r="AO113" s="75"/>
      <c r="AP113" s="75"/>
      <c r="AQ113" s="75"/>
      <c r="AR113" s="75"/>
      <c r="AS113" s="75"/>
      <c r="AT113" s="75"/>
      <c r="AU113" s="75"/>
      <c r="AV113" s="75"/>
    </row>
    <row r="114" spans="1:48" ht="21" x14ac:dyDescent="0.25">
      <c r="A114" s="153"/>
      <c r="B114" s="76"/>
      <c r="C114" s="76"/>
      <c r="D114" s="77"/>
      <c r="E114" s="76"/>
      <c r="F114" s="76"/>
      <c r="G114" s="76"/>
      <c r="H114" s="60"/>
      <c r="I114" s="80"/>
      <c r="J114" s="81"/>
      <c r="K114" s="81"/>
      <c r="L114" s="81"/>
      <c r="M114" s="81"/>
      <c r="N114" s="102" t="str">
        <f>infos!$W$2</f>
        <v>STROKE-PLAY - 18 Trous</v>
      </c>
      <c r="O114" s="81"/>
      <c r="P114" s="81"/>
      <c r="Q114" s="81"/>
      <c r="R114" s="81"/>
      <c r="S114" s="81"/>
      <c r="T114" s="60"/>
      <c r="U114" s="78"/>
      <c r="V114" s="76"/>
      <c r="W114" s="82" t="s">
        <v>8</v>
      </c>
      <c r="X114" s="76">
        <f>infos!$X$3</f>
        <v>72</v>
      </c>
      <c r="Y114" s="77"/>
      <c r="Z114" s="79"/>
      <c r="AA114" s="83" t="s">
        <v>43</v>
      </c>
      <c r="AB114" s="75"/>
      <c r="AC114" s="75"/>
      <c r="AD114" s="75"/>
      <c r="AE114" s="75"/>
      <c r="AF114" s="75"/>
      <c r="AG114" s="75"/>
      <c r="AH114" s="75"/>
      <c r="AI114" s="75"/>
      <c r="AJ114" s="75"/>
      <c r="AK114" s="75"/>
      <c r="AL114" s="75"/>
      <c r="AM114" s="75"/>
      <c r="AN114" s="75"/>
      <c r="AO114" s="75"/>
      <c r="AP114" s="75"/>
      <c r="AQ114" s="75"/>
      <c r="AR114" s="75"/>
      <c r="AS114" s="75"/>
      <c r="AT114" s="75"/>
      <c r="AU114" s="75"/>
      <c r="AV114" s="75"/>
    </row>
    <row r="115" spans="1:48" ht="5.85" customHeight="1" x14ac:dyDescent="0.25">
      <c r="A115" s="75"/>
      <c r="B115" s="60"/>
      <c r="C115" s="60"/>
      <c r="D115" s="84"/>
      <c r="E115" s="60"/>
      <c r="F115" s="60"/>
      <c r="G115" s="60"/>
      <c r="H115" s="60"/>
      <c r="I115" s="60"/>
      <c r="J115" s="60"/>
      <c r="K115" s="60"/>
      <c r="L115" s="60"/>
      <c r="M115" s="60"/>
      <c r="N115" s="84"/>
      <c r="O115" s="60"/>
      <c r="P115" s="60"/>
      <c r="Q115" s="60"/>
      <c r="R115" s="60"/>
      <c r="S115" s="60"/>
      <c r="T115" s="60"/>
      <c r="U115" s="60"/>
      <c r="V115" s="60"/>
      <c r="W115" s="60"/>
      <c r="X115" s="60"/>
      <c r="Y115" s="84"/>
      <c r="Z115" s="75"/>
      <c r="AA115" s="60"/>
      <c r="AB115" s="75"/>
      <c r="AC115" s="75"/>
      <c r="AD115" s="75"/>
      <c r="AE115" s="75"/>
      <c r="AF115" s="75"/>
      <c r="AG115" s="75"/>
      <c r="AH115" s="75"/>
      <c r="AI115" s="75"/>
      <c r="AJ115" s="75"/>
      <c r="AK115" s="75"/>
      <c r="AL115" s="75"/>
      <c r="AM115" s="75"/>
      <c r="AN115" s="75"/>
      <c r="AO115" s="75"/>
      <c r="AP115" s="75"/>
      <c r="AQ115" s="75"/>
      <c r="AR115" s="75"/>
      <c r="AS115" s="75"/>
      <c r="AT115" s="75"/>
      <c r="AU115" s="75"/>
      <c r="AV115" s="75"/>
    </row>
    <row r="116" spans="1:48" x14ac:dyDescent="0.25">
      <c r="A116" s="138" t="str">
        <f>IF(infos!V13="",(""),IF(infos!V13=7,(infos!W13)))</f>
        <v>MONTIGNY Fabrice</v>
      </c>
      <c r="B116" s="139"/>
      <c r="C116" s="139"/>
      <c r="D116" s="139"/>
      <c r="E116" s="139"/>
      <c r="F116" s="139"/>
      <c r="G116" s="139"/>
      <c r="H116" s="140"/>
      <c r="I116" s="68"/>
      <c r="J116" s="119" t="s">
        <v>11</v>
      </c>
      <c r="K116" s="119"/>
      <c r="L116" s="125">
        <f>IF(infos!V13=0,(""),IF(infos!V13=7,(infos!Y13)))</f>
        <v>13.6</v>
      </c>
      <c r="M116" s="126"/>
      <c r="N116" s="84" t="s">
        <v>10</v>
      </c>
      <c r="O116" s="132">
        <f>IF(AA116=(""),(""),IF(AA116=0,(infos!Z4),(infos!Z5)))</f>
        <v>69.8</v>
      </c>
      <c r="P116" s="133"/>
      <c r="Q116" s="60"/>
      <c r="R116" s="154" t="s">
        <v>9</v>
      </c>
      <c r="S116" s="119"/>
      <c r="T116" s="132">
        <f>IF(AA116=(""),(""),IF(AA116=0,(infos!X4),(infos!X5)))</f>
        <v>128</v>
      </c>
      <c r="U116" s="133"/>
      <c r="V116" s="119" t="s">
        <v>12</v>
      </c>
      <c r="W116" s="119"/>
      <c r="X116" s="119"/>
      <c r="Y116" s="66">
        <f>(IF(L116="",(""),ROUND((L116*T116/113)+(O116-X114),0)))</f>
        <v>13</v>
      </c>
      <c r="Z116" s="60"/>
      <c r="AA116" s="58">
        <f>IF(infos!V13=0,(""),IF(infos!V13=7,(infos!AB13)))</f>
        <v>0</v>
      </c>
      <c r="AB116" s="60"/>
      <c r="AC116" s="75"/>
      <c r="AD116" s="75"/>
      <c r="AE116" s="75"/>
      <c r="AF116" s="75"/>
      <c r="AG116" s="75"/>
      <c r="AH116" s="75"/>
      <c r="AI116" s="75"/>
      <c r="AJ116" s="75"/>
      <c r="AK116" s="75"/>
      <c r="AL116" s="75"/>
      <c r="AM116" s="75"/>
      <c r="AN116" s="75"/>
      <c r="AO116" s="75"/>
      <c r="AP116" s="75"/>
      <c r="AQ116" s="75"/>
      <c r="AR116" s="75"/>
      <c r="AS116" s="75"/>
      <c r="AT116" s="75"/>
      <c r="AU116" s="75"/>
      <c r="AV116" s="75"/>
    </row>
    <row r="117" spans="1:48" ht="5.25" customHeight="1" x14ac:dyDescent="0.25">
      <c r="A117" s="75"/>
      <c r="B117" s="60"/>
      <c r="C117" s="60"/>
      <c r="D117" s="84"/>
      <c r="E117" s="60"/>
      <c r="F117" s="60"/>
      <c r="G117" s="60"/>
      <c r="H117" s="60"/>
      <c r="I117" s="60"/>
      <c r="J117" s="60"/>
      <c r="K117" s="60"/>
      <c r="L117" s="60"/>
      <c r="M117" s="60"/>
      <c r="N117" s="84"/>
      <c r="O117" s="60"/>
      <c r="P117" s="60"/>
      <c r="Q117" s="60"/>
      <c r="R117" s="60"/>
      <c r="S117" s="60"/>
      <c r="T117" s="60"/>
      <c r="U117" s="60"/>
      <c r="V117" s="60"/>
      <c r="W117" s="60"/>
      <c r="X117" s="60"/>
      <c r="Y117" s="84"/>
      <c r="Z117" s="75"/>
      <c r="AA117" s="60"/>
      <c r="AB117" s="75"/>
      <c r="AC117" s="75"/>
      <c r="AD117" s="75"/>
      <c r="AE117" s="75"/>
      <c r="AF117" s="75"/>
      <c r="AG117" s="75"/>
      <c r="AH117" s="75"/>
      <c r="AI117" s="75"/>
      <c r="AJ117" s="75"/>
      <c r="AK117" s="75"/>
      <c r="AL117" s="75"/>
      <c r="AM117" s="75"/>
      <c r="AN117" s="75"/>
      <c r="AO117" s="75"/>
      <c r="AP117" s="75"/>
      <c r="AQ117" s="75"/>
      <c r="AR117" s="75"/>
      <c r="AS117" s="75"/>
      <c r="AT117" s="75"/>
      <c r="AU117" s="75"/>
      <c r="AV117" s="75"/>
    </row>
    <row r="118" spans="1:48" s="29" customFormat="1" ht="19.5" customHeight="1" x14ac:dyDescent="0.25">
      <c r="A118" s="85"/>
      <c r="B118" s="85">
        <v>1</v>
      </c>
      <c r="C118" s="85"/>
      <c r="D118" s="86">
        <v>1</v>
      </c>
      <c r="E118" s="87">
        <v>2</v>
      </c>
      <c r="F118" s="87">
        <v>3</v>
      </c>
      <c r="G118" s="87">
        <v>4</v>
      </c>
      <c r="H118" s="87">
        <v>5</v>
      </c>
      <c r="I118" s="87">
        <v>6</v>
      </c>
      <c r="J118" s="87">
        <v>7</v>
      </c>
      <c r="K118" s="87">
        <v>8</v>
      </c>
      <c r="L118" s="87">
        <v>9</v>
      </c>
      <c r="M118" s="73"/>
      <c r="N118" s="59" t="s">
        <v>5</v>
      </c>
      <c r="O118" s="73"/>
      <c r="P118" s="87">
        <v>10</v>
      </c>
      <c r="Q118" s="87">
        <v>11</v>
      </c>
      <c r="R118" s="87">
        <v>12</v>
      </c>
      <c r="S118" s="87">
        <v>13</v>
      </c>
      <c r="T118" s="87">
        <v>14</v>
      </c>
      <c r="U118" s="87">
        <v>15</v>
      </c>
      <c r="V118" s="87">
        <v>16</v>
      </c>
      <c r="W118" s="87">
        <v>17</v>
      </c>
      <c r="X118" s="87">
        <v>18</v>
      </c>
      <c r="Y118" s="59" t="s">
        <v>6</v>
      </c>
      <c r="Z118" s="71"/>
      <c r="AA118" s="70" t="s">
        <v>7</v>
      </c>
      <c r="AB118" s="72" t="s">
        <v>0</v>
      </c>
      <c r="AC118" s="73">
        <v>1</v>
      </c>
      <c r="AD118" s="73">
        <v>2</v>
      </c>
      <c r="AE118" s="73">
        <v>3</v>
      </c>
      <c r="AF118" s="73">
        <v>4</v>
      </c>
      <c r="AG118" s="73">
        <v>5</v>
      </c>
      <c r="AH118" s="73">
        <v>6</v>
      </c>
      <c r="AI118" s="73">
        <v>7</v>
      </c>
      <c r="AJ118" s="73">
        <v>8</v>
      </c>
      <c r="AK118" s="73">
        <v>9</v>
      </c>
      <c r="AL118" s="73">
        <v>10</v>
      </c>
      <c r="AM118" s="73">
        <v>11</v>
      </c>
      <c r="AN118" s="73">
        <v>12</v>
      </c>
      <c r="AO118" s="73">
        <v>13</v>
      </c>
      <c r="AP118" s="73">
        <v>14</v>
      </c>
      <c r="AQ118" s="73">
        <v>15</v>
      </c>
      <c r="AR118" s="73">
        <v>16</v>
      </c>
      <c r="AS118" s="73">
        <v>17</v>
      </c>
      <c r="AT118" s="73">
        <v>18</v>
      </c>
      <c r="AU118" s="96"/>
      <c r="AV118" s="96"/>
    </row>
    <row r="119" spans="1:48" s="3" customFormat="1" ht="19.5" customHeight="1" x14ac:dyDescent="0.25">
      <c r="A119" s="88" t="s">
        <v>1</v>
      </c>
      <c r="B119" s="88"/>
      <c r="C119" s="88"/>
      <c r="D119" s="59">
        <f t="shared" ref="D119:L119" si="57">D45</f>
        <v>4</v>
      </c>
      <c r="E119" s="70">
        <f t="shared" si="57"/>
        <v>5</v>
      </c>
      <c r="F119" s="70">
        <f t="shared" si="57"/>
        <v>3</v>
      </c>
      <c r="G119" s="70">
        <f t="shared" si="57"/>
        <v>4</v>
      </c>
      <c r="H119" s="70">
        <f t="shared" si="57"/>
        <v>4</v>
      </c>
      <c r="I119" s="70">
        <f t="shared" si="57"/>
        <v>3</v>
      </c>
      <c r="J119" s="70">
        <f t="shared" si="57"/>
        <v>5</v>
      </c>
      <c r="K119" s="70">
        <f t="shared" si="57"/>
        <v>3</v>
      </c>
      <c r="L119" s="70">
        <f t="shared" si="57"/>
        <v>5</v>
      </c>
      <c r="M119" s="73"/>
      <c r="N119" s="59">
        <f>SUM(D119:L119)</f>
        <v>36</v>
      </c>
      <c r="O119" s="73"/>
      <c r="P119" s="70">
        <f t="shared" ref="P119:X119" si="58">P45</f>
        <v>4</v>
      </c>
      <c r="Q119" s="70">
        <f t="shared" si="58"/>
        <v>5</v>
      </c>
      <c r="R119" s="70">
        <f t="shared" si="58"/>
        <v>4</v>
      </c>
      <c r="S119" s="70">
        <f t="shared" si="58"/>
        <v>5</v>
      </c>
      <c r="T119" s="70">
        <f t="shared" si="58"/>
        <v>3</v>
      </c>
      <c r="U119" s="70">
        <f t="shared" si="58"/>
        <v>4</v>
      </c>
      <c r="V119" s="70">
        <f t="shared" si="58"/>
        <v>4</v>
      </c>
      <c r="W119" s="70">
        <f t="shared" si="58"/>
        <v>3</v>
      </c>
      <c r="X119" s="70">
        <f t="shared" si="58"/>
        <v>4</v>
      </c>
      <c r="Y119" s="59">
        <f>SUM(P119:X119)</f>
        <v>36</v>
      </c>
      <c r="Z119" s="71"/>
      <c r="AA119" s="59">
        <f>SUM(N119,Y119)</f>
        <v>72</v>
      </c>
      <c r="AB119" s="71"/>
      <c r="AC119" s="73">
        <f>IF(GESTEP(Y116-1,0),1,0)</f>
        <v>1</v>
      </c>
      <c r="AD119" s="73">
        <f>IF(GESTEP(Y116-2,0),1,0)</f>
        <v>1</v>
      </c>
      <c r="AE119" s="73">
        <f>IF(GESTEP(Y116-3,0),1,0)</f>
        <v>1</v>
      </c>
      <c r="AF119" s="73">
        <f>IF(GESTEP(Y116-4,0),1,0)</f>
        <v>1</v>
      </c>
      <c r="AG119" s="73">
        <f>IF(GESTEP(Y116-5,0),1,0)</f>
        <v>1</v>
      </c>
      <c r="AH119" s="73">
        <f>IF(GESTEP(Y116-6,0),1,0)</f>
        <v>1</v>
      </c>
      <c r="AI119" s="73">
        <f>IF(GESTEP(Y116-7,0),1,0)</f>
        <v>1</v>
      </c>
      <c r="AJ119" s="73">
        <f>IF(GESTEP(Y116-8,0),1,0)</f>
        <v>1</v>
      </c>
      <c r="AK119" s="73">
        <f>IF(GESTEP(Y116-9,0),1,0)</f>
        <v>1</v>
      </c>
      <c r="AL119" s="73">
        <f>IF(GESTEP(Y116-10,0),1,0)</f>
        <v>1</v>
      </c>
      <c r="AM119" s="73">
        <f>IF(GESTEP(Y116-11,0),1,0)</f>
        <v>1</v>
      </c>
      <c r="AN119" s="73">
        <f>IF(GESTEP(Y116-12,0),1,0)</f>
        <v>1</v>
      </c>
      <c r="AO119" s="73">
        <f>IF(GESTEP(Y116-13,0),1,0)</f>
        <v>1</v>
      </c>
      <c r="AP119" s="73">
        <f>IF(GESTEP(Y116-14,0),1,0)</f>
        <v>0</v>
      </c>
      <c r="AQ119" s="73">
        <f>IF(GESTEP(Y116-15,0),1,0)</f>
        <v>0</v>
      </c>
      <c r="AR119" s="73">
        <f>IF(GESTEP(Y116-16,0),1,0)</f>
        <v>0</v>
      </c>
      <c r="AS119" s="73">
        <f>IF(GESTEP(Y116-17,0),1,0)</f>
        <v>0</v>
      </c>
      <c r="AT119" s="73">
        <f>IF(GESTEP(Y116-18,0),1,0)</f>
        <v>0</v>
      </c>
      <c r="AU119" s="71"/>
      <c r="AV119" s="71"/>
    </row>
    <row r="120" spans="1:48" s="3" customFormat="1" ht="20.100000000000001" customHeight="1" x14ac:dyDescent="0.25">
      <c r="A120" s="88" t="s">
        <v>4</v>
      </c>
      <c r="B120" s="88"/>
      <c r="C120" s="88"/>
      <c r="D120" s="70">
        <f>IF(AA116=0,(infos!B4),(infos!B5))</f>
        <v>333</v>
      </c>
      <c r="E120" s="70">
        <f>IF(AA116=0,(infos!C4),(infos!C5))</f>
        <v>394</v>
      </c>
      <c r="F120" s="70">
        <f>IF(AA116=0,(infos!D4),(infos!D5))</f>
        <v>149</v>
      </c>
      <c r="G120" s="70">
        <f>IF(AA116=0,(infos!E4),(infos!E5))</f>
        <v>315</v>
      </c>
      <c r="H120" s="70">
        <f>IF(AA116=0,(infos!F4),(infos!F5))</f>
        <v>307</v>
      </c>
      <c r="I120" s="70">
        <f>IF(AA116=0,(infos!G4),(infos!G5))</f>
        <v>148</v>
      </c>
      <c r="J120" s="70">
        <f>IF(AA116=0,(infos!H4),(infos!H5))</f>
        <v>447</v>
      </c>
      <c r="K120" s="70">
        <f>IF(AA116=0,(infos!I4),(infos!I5))</f>
        <v>168</v>
      </c>
      <c r="L120" s="70">
        <f>IF(AA116=0,(infos!J4),(infos!J5))</f>
        <v>441</v>
      </c>
      <c r="M120" s="71"/>
      <c r="N120" s="70">
        <f>SUM(D120:L120)</f>
        <v>2702</v>
      </c>
      <c r="O120" s="71"/>
      <c r="P120" s="70">
        <f>IF(AA116=0,(infos!L4),(infos!L5))</f>
        <v>302</v>
      </c>
      <c r="Q120" s="70">
        <f>IF(AA116=0,(infos!M4),(infos!M5))</f>
        <v>410</v>
      </c>
      <c r="R120" s="70">
        <f>IF(AA116=0,(infos!N4),(infos!N5))</f>
        <v>325</v>
      </c>
      <c r="S120" s="70">
        <f>IF(AA116=0,(infos!O4),(infos!O5))</f>
        <v>422</v>
      </c>
      <c r="T120" s="70">
        <f>IF(AA116=0,(infos!P4),(infos!P5))</f>
        <v>142</v>
      </c>
      <c r="U120" s="70">
        <f>IF(AA116=0,(infos!Q4),(infos!Q5))</f>
        <v>310</v>
      </c>
      <c r="V120" s="70">
        <f>IF(AA116=0,(infos!R4),(infos!R5))</f>
        <v>354</v>
      </c>
      <c r="W120" s="70">
        <f>IF(AA116=0,(infos!S4),(infos!S5))</f>
        <v>151</v>
      </c>
      <c r="X120" s="70">
        <f>IF(AA116=0,(infos!T4),(infos!T5))</f>
        <v>367</v>
      </c>
      <c r="Y120" s="70">
        <f>SUM(P120:X120)</f>
        <v>2783</v>
      </c>
      <c r="Z120" s="71"/>
      <c r="AA120" s="70">
        <f>SUM(N120,Y120)</f>
        <v>5485</v>
      </c>
      <c r="AB120" s="71"/>
      <c r="AC120" s="73">
        <f>IF(GESTEP(Y116-19,0),1,0)</f>
        <v>0</v>
      </c>
      <c r="AD120" s="73">
        <f>IF(GESTEP(Y116-20,0),1,0)</f>
        <v>0</v>
      </c>
      <c r="AE120" s="73">
        <f>IF(GESTEP(Y116-21,0),1,0)</f>
        <v>0</v>
      </c>
      <c r="AF120" s="73">
        <f>IF(GESTEP(Y116-22,0),1,0)</f>
        <v>0</v>
      </c>
      <c r="AG120" s="73">
        <f>IF(GESTEP(Y116-23,0),1,0)</f>
        <v>0</v>
      </c>
      <c r="AH120" s="73">
        <f>IF(GESTEP(Y116-24,0),1,0)</f>
        <v>0</v>
      </c>
      <c r="AI120" s="73">
        <f>IF(GESTEP(Y116-25,0),1,0)</f>
        <v>0</v>
      </c>
      <c r="AJ120" s="73">
        <f>IF(GESTEP(Y116-26,0),1,0)</f>
        <v>0</v>
      </c>
      <c r="AK120" s="73">
        <f>IF(GESTEP(Y116-27,0),1,0)</f>
        <v>0</v>
      </c>
      <c r="AL120" s="73">
        <f>IF(GESTEP(Y116-28,0),1,0)</f>
        <v>0</v>
      </c>
      <c r="AM120" s="73">
        <f>IF(GESTEP(Y116-29,0),1,0)</f>
        <v>0</v>
      </c>
      <c r="AN120" s="73">
        <f>IF(GESTEP(Y116-30,0),1,0)</f>
        <v>0</v>
      </c>
      <c r="AO120" s="73">
        <f>IF(GESTEP(Y116-31,0),1,0)</f>
        <v>0</v>
      </c>
      <c r="AP120" s="73">
        <f>IF(GESTEP(Y116-32,0),1,0)</f>
        <v>0</v>
      </c>
      <c r="AQ120" s="73">
        <f>IF(GESTEP(Y116-33,0),1,0)</f>
        <v>0</v>
      </c>
      <c r="AR120" s="73">
        <f>IF(GESTEP(Y116-34,0),1,0)</f>
        <v>0</v>
      </c>
      <c r="AS120" s="73">
        <f>IF(GESTEP(Y116-35,0),1,0)</f>
        <v>0</v>
      </c>
      <c r="AT120" s="73">
        <f>IF(GESTEP(Y116-36,0),1,0)</f>
        <v>0</v>
      </c>
      <c r="AU120" s="71"/>
      <c r="AV120" s="71"/>
    </row>
    <row r="121" spans="1:48" s="3" customFormat="1" ht="20.100000000000001" customHeight="1" x14ac:dyDescent="0.25">
      <c r="A121" s="88" t="s">
        <v>0</v>
      </c>
      <c r="B121" s="88"/>
      <c r="C121" s="88"/>
      <c r="D121" s="70">
        <f t="shared" ref="D121:L121" si="59">D47</f>
        <v>8</v>
      </c>
      <c r="E121" s="70">
        <f t="shared" si="59"/>
        <v>12</v>
      </c>
      <c r="F121" s="70">
        <f t="shared" si="59"/>
        <v>6</v>
      </c>
      <c r="G121" s="70">
        <f t="shared" si="59"/>
        <v>14</v>
      </c>
      <c r="H121" s="70">
        <f t="shared" si="59"/>
        <v>10</v>
      </c>
      <c r="I121" s="70">
        <f t="shared" si="59"/>
        <v>18</v>
      </c>
      <c r="J121" s="70">
        <f t="shared" si="59"/>
        <v>4</v>
      </c>
      <c r="K121" s="70">
        <f t="shared" si="59"/>
        <v>16</v>
      </c>
      <c r="L121" s="70">
        <f t="shared" si="59"/>
        <v>2</v>
      </c>
      <c r="M121" s="71"/>
      <c r="N121" s="59"/>
      <c r="O121" s="71"/>
      <c r="P121" s="70">
        <f t="shared" ref="P121:X121" si="60">P47</f>
        <v>15</v>
      </c>
      <c r="Q121" s="70">
        <f t="shared" si="60"/>
        <v>9</v>
      </c>
      <c r="R121" s="70">
        <f t="shared" si="60"/>
        <v>11</v>
      </c>
      <c r="S121" s="70">
        <f t="shared" si="60"/>
        <v>3</v>
      </c>
      <c r="T121" s="70">
        <f t="shared" si="60"/>
        <v>13</v>
      </c>
      <c r="U121" s="70">
        <f t="shared" si="60"/>
        <v>5</v>
      </c>
      <c r="V121" s="70">
        <f t="shared" si="60"/>
        <v>7</v>
      </c>
      <c r="W121" s="70">
        <f t="shared" si="60"/>
        <v>17</v>
      </c>
      <c r="X121" s="70">
        <f t="shared" si="60"/>
        <v>1</v>
      </c>
      <c r="Y121" s="59"/>
      <c r="Z121" s="71"/>
      <c r="AA121" s="70"/>
      <c r="AB121" s="71"/>
      <c r="AC121" s="73">
        <f>IF(GESTEP(Y116-37,0),1,0)</f>
        <v>0</v>
      </c>
      <c r="AD121" s="73">
        <f>IF(GESTEP(Y116-378,0),1,0)</f>
        <v>0</v>
      </c>
      <c r="AE121" s="73">
        <f>IF(GESTEP(Y116-389,0),1,0)</f>
        <v>0</v>
      </c>
      <c r="AF121" s="73">
        <f>IF(GESTEP(Y116-40,0),1,0)</f>
        <v>0</v>
      </c>
      <c r="AG121" s="73">
        <f>IF(GESTEP(Y116-41,0),1,0)</f>
        <v>0</v>
      </c>
      <c r="AH121" s="73">
        <f>IF(GESTEP(Y116-42,0),1,0)</f>
        <v>0</v>
      </c>
      <c r="AI121" s="73">
        <f>IF(GESTEP(Y116-43,0),1,0)</f>
        <v>0</v>
      </c>
      <c r="AJ121" s="73">
        <f>IF(GESTEP(Y116-44,0),1,0)</f>
        <v>0</v>
      </c>
      <c r="AK121" s="73">
        <f>IF(GESTEP(Y116-45,0),1,0)</f>
        <v>0</v>
      </c>
      <c r="AL121" s="73">
        <f>IF(GESTEP(Y116-46,0),1,0)</f>
        <v>0</v>
      </c>
      <c r="AM121" s="73">
        <f>IF(GESTEP(Y116-47,0),1,0)</f>
        <v>0</v>
      </c>
      <c r="AN121" s="73">
        <f>IF(GESTEP(Y116-48,0),1,0)</f>
        <v>0</v>
      </c>
      <c r="AO121" s="73">
        <f>IF(GESTEP(Y116-49,0),1,0)</f>
        <v>0</v>
      </c>
      <c r="AP121" s="73">
        <f>IF(GESTEP(Y116-50,0),1,0)</f>
        <v>0</v>
      </c>
      <c r="AQ121" s="73">
        <f>IF(GESTEP(Y116-51,0),1,0)</f>
        <v>0</v>
      </c>
      <c r="AR121" s="73">
        <f>IF(GESTEP(Y116-52,0),1,0)</f>
        <v>0</v>
      </c>
      <c r="AS121" s="73">
        <f>IF(GESTEP(Y116-53,0),1,0)</f>
        <v>0</v>
      </c>
      <c r="AT121" s="73">
        <f>IF(GESTEP(Y116-54,0),1,0)</f>
        <v>0</v>
      </c>
      <c r="AU121" s="71"/>
      <c r="AV121" s="71"/>
    </row>
    <row r="122" spans="1:48" s="3" customFormat="1" ht="20.100000000000001" customHeight="1" x14ac:dyDescent="0.25">
      <c r="A122" s="88" t="s">
        <v>2</v>
      </c>
      <c r="B122" s="88"/>
      <c r="C122" s="88"/>
      <c r="D122" s="13">
        <f>IF(D121-AC118=0,(AC122),IF(D121-AD118=0,(AD122),IF(D121-AE118=0,(AE122),IF(D121-AF118=0,(AF122),IF(D121-AG118=0,(AG122),IF(D121-AH118=0,(AH122),IF(D121-AI118=0,(AI122),IF(D121-AJ118=0,(AJ122),IF(D121-AK118=0,(AK122),IF(D121-AL118=0,(AL122),IF(D121-AM118=0,(AM122),IF(D121-AN118=0,(AN122),IF(D121-AO118=0,(AO122),IF(D121-AP118=0,(AP122),IF(D121-AQ118=0,(AQ122),IF(D121-AR118=0,(AR122),IF(D121-AS118=0,(AS122),IF(D121-AT118=0,(AT122)))))))))))))))))))</f>
        <v>1</v>
      </c>
      <c r="E122" s="13">
        <f t="shared" ref="E122" si="61">IF(E121-AD118=0,(AD122),IF(E121-AE118=0,(AE122),IF(E121-AF118=0,(AF122),IF(E121-AG118=0,(AG122),IF(E121-AH118=0,(AH122),IF(E121-AI118=0,(AI122),IF(E121-AJ118=0,(AJ122),IF(E121-AK118=0,(AK122),IF(E121-AL118=0,(AL122),IF(E121-AM118=0,(AM122),IF(E121-AN118=0,(AN122),IF(E121-AO118=0,(AO122),IF(E121-AP118=0,(AP122),IF(E121-AQ118=0,(AQ122),IF(E121-AR118=0,(AR122),IF(E121-AS118=0,(AS122),IF(E121-AT118=0,(AT122),IF(E121-AU118=0,(AU122)))))))))))))))))))</f>
        <v>1</v>
      </c>
      <c r="F122" s="13">
        <f>IF(F121-AE118=0,(AE122),IF(F121-AF118=0,(AF122),IF(F121-AG118=0,(AG122),IF(F121-AH118=0,(AH122),IF(F121-AI118=0,(AI122),IF(F121-AJ118=0,(AJ122),IF(F121-AK118=0,(AK122),IF(F121-AL118=0,(AL122),IF(F121-AM118=0,(AM122),IF(F121-AN118=0,(AN122),IF(F121-AO118=0,(AO122),IF(F121-AP118=0,(AP122),IF(F121-AQ118=0,(AQ122),IF(F121-AR118=0,(AR122),IF(F121-AS118=0,(AS122),IF(F121-AT118=0,(AT122),IF(F121-AU118=0,(AU122),IF(F121-AV118=0,(AV122)))))))))))))))))))</f>
        <v>1</v>
      </c>
      <c r="G122" s="13">
        <f t="shared" ref="G122" si="62">IF(G121-AF118=0,(AF122),IF(G121-AG118=0,(AG122),IF(G121-AH118=0,(AH122),IF(G121-AI118=0,(AI122),IF(G121-AJ118=0,(AJ122),IF(G121-AK118=0,(AK122),IF(G121-AL118=0,(AL122),IF(G121-AM118=0,(AM122),IF(G121-AN118=0,(AN122),IF(G121-AO118=0,(AO122),IF(G121-AP118=0,(AP122),IF(G121-AQ118=0,(AQ122),IF(G121-AR118=0,(AR122),IF(G121-AS118=0,(AS122),IF(G121-AT118=0,(AT122),IF(G121-AU118=0,(AU122),IF(G121-AV118=0,(AV122),IF(G121-AW118=0,(AW122)))))))))))))))))))</f>
        <v>0</v>
      </c>
      <c r="H122" s="13">
        <f>IF(H121-AG118=0,(AG122),IF(H121-AH118=0,(AH122),IF(H121-AI118=0,(AI122),IF(H121-AJ118=0,(AJ122),IF(H121-AK118=0,(AK122),IF(H121-AL118=0,(AL122),IF(H121-AM118=0,(AM122),IF(H121-AN118=0,(AN122),IF(H121-AO118=0,(AO122),IF(H121-AP118=0,(AP122),IF(H121-AQ118=0,(AQ122),IF(H121-AR118=0,(AR122),IF(H121-AS118=0,(AS122),IF(H121-AT118=0,(AT122),IF(H121-AC118=0,(AC122),IF(H121-AD118=0,(AD122),IF(H121-AE118=0,(AE122),IF(H121-AF118=0,(AF122)))))))))))))))))))</f>
        <v>1</v>
      </c>
      <c r="I122" s="13">
        <f t="shared" ref="I122" si="63">IF(I121-AH118=0,(AH122),IF(I121-AI118=0,(AI122),IF(I121-AJ118=0,(AJ122),IF(I121-AK118=0,(AK122),IF(I121-AL118=0,(AL122),IF(I121-AM118=0,(AM122),IF(I121-AN118=0,(AN122),IF(I121-AO118=0,(AO122),IF(I121-AP118=0,(AP122),IF(I121-AQ118=0,(AQ122),IF(I121-AR118=0,(AR122),IF(I121-AS118=0,(AS122),IF(I121-AT118=0,(AT122),IF(I121-AU118=0,(AU122),IF(I121-AV118=0,(AV122),IF(I121-AW118=0,(AW122),IF(I121-AX118=0,(AX122),IF(I121-AY118=0,(AY122)))))))))))))))))))</f>
        <v>0</v>
      </c>
      <c r="J122" s="13">
        <f>IF(J121-AI118=0,(AI122),IF(J121-AJ118=0,(AJ122),IF(J121-AK118=0,(AK122),IF(J121-AL118=0,(AL122),IF(J121-AM118=0,(AM122),IF(J121-AN118=0,(AN122),IF(J121-AO118=0,(AO122),IF(J121-AP118=0,(AP122),IF(J121-AQ118=0,(AQ122),IF(J121-AR118=0,(AR122),IF(J121-AS118=0,(AS122),IF(J121-AT118=0,(AT122),IF(J121-AC118=0,(AC122),IF(J121-AD118=0,(AD122),IF(J121-AE118=0,(AE122),IF(J121-AF118=0,(AF122),IF(J121-AG118=0,(AG122),IF(J121-AH118=0,(AH122)))))))))))))))))))</f>
        <v>1</v>
      </c>
      <c r="K122" s="13">
        <f>IF(K121-AJ118=0,(AJ122),IF(K121-AK118=0,(AK122),IF(K121-AL118=0,(AL122),IF(K121-AM118=0,(AM122),IF(K121-AN118=0,(AN122),IF(K121-AO118=0,(AO122),IF(K121-AP118=0,(AP122),IF(K121-AQ118=0,(AQ122),IF(K121-AR118=0,(AR122),IF(K121-AS118=0,(AS122),IF(K121-AT118=0,(AT122),IF(K121-AC118=0,(AC122),IF(K121-AD118=0,(AD122),IF(K121-AE118=0,(AE122),IF(K121-AF118=0,(AF122),IF(K121-AG118=0,(AG122),IF(K121-AH118=0,(AH122),IF(K121-AI118=0,(AI122)))))))))))))))))))</f>
        <v>0</v>
      </c>
      <c r="L122" s="13">
        <f>IF(L121-AK118=0,(AK122),IF(L121-AL118=0,(AL122),IF(L121-AM118=0,(AM122),IF(L121-AN118=0,(AN122),IF(L121-AO118=0,(AO122),IF(L121-AP118=0,(AP122),IF(L121-AQ118=0,(AQ122),IF(L121-AR118=0,(AR122),IF(L121-AS118=0,(AS122),IF(L121-AT118=0,(AT122),IF(L121-AC118=0,(AC122),IF(L121-AD118=0,(AD122),IF(L121-AE118=0,(AE122),IF(L121-AF118=0,(AF122),IF(L121-AG118=0,(AG122),IF(L121-AH118=0,(AH122),IF(L121-AI118=0,(AI122),IF(L121-AJ118=0,(AJ122)))))))))))))))))))</f>
        <v>1</v>
      </c>
      <c r="N122" s="13">
        <f>IF(D122="",(""),SUM(D122:L122))</f>
        <v>6</v>
      </c>
      <c r="P122" s="13">
        <f>IF(P121-AO118=0,(AO122),IF(P121-AP118=0,(AP122),IF(P121-AQ118=0,(AQ122),IF(P121-AR118=0,(AR122),IF(P121-AS118=0,(AS122),IF(P121-AT118=0,(AT122),IF(P121-AC118=0,(AC122),IF(P121-AD118=0,(AD122),IF(P121-AE118=0,(AE122),IF(P121-AF118=0,(AF122),IF(P121-AG118=0,(AG122),IF(P121-AH118=0,(AH122),IF(P121-AI118=0,(AI122),IF(P121-AJ118=0,(AJ122),IF(P121-AK118=0,(AK122),IF(P121-AL118=0,(AL122),IF(P121-AM118=0,(AM122),IF(P121-AN118=0,(AN122)))))))))))))))))))</f>
        <v>0</v>
      </c>
      <c r="Q122" s="13">
        <f>IF(Q121-AP118=0,(AP122),IF(Q121-AQ118=0,(AQ122),IF(Q121-AR118=0,(AR122),IF(Q121-AS118=0,(AS122),IF(Q121-AT118=0,(AT122),IF(Q121-AC118=0,(AC122),IF(Q121-AD118=0,(AD122),IF(Q121-AE118=0,(AE122),IF(Q121-AF118=0,(AF122),IF(Q121-AG118=0,(AG122),IF(Q121-AH118=0,(AH122),IF(Q121-AI118=0,(AI122),IF(Q121-AJ118=0,(AJ122),IF(Q121-AK118=0,(AK122),IF(Q121-AL118=0,(AL122),IF(Q121-AM118=0,(AM122),IF(Q121-AN118=0,(AN122),IF(Q121-AO118=0,(AO122)))))))))))))))))))</f>
        <v>1</v>
      </c>
      <c r="R122" s="13">
        <f>IF(R121-AQ118=0,(AQ122),IF(R121-AR118=0,(AR122),IF(R121-AS118=0,(AS122),IF(R121-AT118=0,(AT122),IF(R121-AC118=0,(AC122),IF(R121-AD118=0,(AD122),IF(R121-AE118=0,(AE122),IF(R121-AF118=0,(AF122),IF(R121-AG118=0,(AG122),IF(R121-AH118=0,(AH122),IF(R121-AI118=0,(AI122),IF(R121-AJ118=0,(AJ122),IF(R121-AK118=0,(AK122),IF(R121-AL118=0,(AL122),IF(R121-AM118=0,(AM122),IF(R121-AN118=0,(AN122),IF(R121-AO118=0,(AO122),IF(R121-AP118=0,(AP122)))))))))))))))))))</f>
        <v>1</v>
      </c>
      <c r="S122" s="13">
        <f>IF(S121-AR118=0,(AR122),IF(S121-AS118=0,(AS122),IF(S121-AT118=0,(AT122),IF(S121-AC118=0,(AC122),IF(S121-AD118=0,(AD122),IF(S121-AE118=0,(AE122),IF(S121-AF118=0,(AF122),IF(S121-AG118=0,(AG122),IF(S121-AH118=0,(AH122),IF(S121-AI118=0,(AI122),IF(S121-AJ118=0,(AJ122),IF(S121-AK118=0,(AK122),IF(S121-AL118=0,(AL122),IF(S121-AM118=0,(AM122),IF(S121-AN118=0,(AN122),IF(S121-AO118=0,(AO122),IF(S121-AP118=0,(AP122),IF(S121-AQ118=0,(AQ122)))))))))))))))))))</f>
        <v>1</v>
      </c>
      <c r="T122" s="13">
        <f>IF(T121-AS118=0,(AS122),IF(T121-AT118=0,(AT122),IF(T121-AC118=0,(AC122),IF(T121-AD118=0,(AD122),IF(T121-AE118=0,(AE122),IF(T121-AF118=0,(AF122),IF(T121-AG118=0,(AG122),IF(T121-AH118=0,(AH122),IF(T121-AI118=0,(AI122),IF(T121-AJ118=0,(AJ122),IF(T121-AK118=0,(AK122),IF(T121-AL118=0,(AL122),IF(T121-AM118=0,(AM122),IF(T121-AN118=0,(AN122),IF(T121-AO118=0,(AO122),IF(T121-AP118=0,(AP122),IF(T121-AQ118=0,(AQ122),IF(T121-AR118=0,(AR122)))))))))))))))))))</f>
        <v>1</v>
      </c>
      <c r="U122" s="13">
        <f>IF(U121-AT118=0,(AT122),IF(U121-AC118=0,(AC122),IF(U121-AD118=0,(AD122),IF(U121-AE118=0,(AE122),IF(U121-AF118=0,(AF122),IF(U121-AG118=0,(AG122),IF(U121-AH118=0,(AH122),IF(U121-AI118=0,(AI122),IF(U121-AJ118=0,(AJ122),IF(U121-AK118=0,(AK122),IF(U121-AL118=0,(AL122),IF(U121-AM118=0,(AM122),IF(U121-AN118=0,(AN122),IF(U121-AO118=0,(AO122),IF(U121-AP118=0,(AP122),IF(U121-AQ118=0,(AQ122),IF(U121-AR118=0,(AR122),IF(U121-AS118=0,(AS122)))))))))))))))))))</f>
        <v>1</v>
      </c>
      <c r="V122" s="13">
        <f>IF(V121-AC118=0,(AC122),IF(V121-AD118=0,(AD122),IF(V121-AE118=0,(AE122),IF(V121-AF118=0,(AF122),IF(V121-AG118=0,(AG122),IF(V121-AH118=0,(AH122),IF(V121-AI118=0,(AI122),IF(V121-AJ118=0,(AJ122),IF(V121-AK118=0,(AK122),IF(V121-AL118=0,(AL122),IF(V121-AM118=0,(AM122),IF(V121-AN118=0,(AN122),IF(V121-AO118=0,(AO122),IF(V121-AP118=0,(AP122),IF(V121-AQ118=0,(AQ122),IF(V121-AR118=0,(AR122),IF(V121-AS118=0,(AS122),IF(V121-AT118=0,(AT122)))))))))))))))))))</f>
        <v>1</v>
      </c>
      <c r="W122" s="13">
        <f>IF(W121-AD118=0,(AD122),IF(W121-AE118=0,(AE122),IF(W121-AF118=0,(AF122),IF(W121-AG118=0,(AG122),IF(W121-AH118=0,(AH122),IF(W121-AI118=0,(AI122),IF(W121-AJ118=0,(AJ122),IF(W121-AK118=0,(AK122),IF(W121-AL118=0,(AL122),IF(W121-AM118=0,(AM122),IF(W121-AN118=0,(AN122),IF(W121-AO118=0,(AO122),IF(W121-AP118=0,(AP122),IF(W121-AQ118=0,(AQ122),IF(W121-AR118=0,(AR122),IF(W121-AS118=0,(AS122),IF(W121-AT118=0,(AT122),IF(W121-AC118=0,(AC122)))))))))))))))))))</f>
        <v>0</v>
      </c>
      <c r="X122" s="13">
        <f>IF(X121-AE118=0,(AE122),IF(X121-AF118=0,(AF122),IF(X121-AG118=0,(AG122),IF(X121-AH118=0,(AH122),IF(X121-AI118=0,(AI122),IF(X121-AJ118=0,(AJ122),IF(X121-AK118=0,(AK122),IF(X121-AL118=0,(AL122),IF(X121-AM118=0,(AM122),IF(X121-AN118=0,(AN122),IF(X121-AO118=0,(AO122),IF(X121-AP118=0,(AP122),IF(X121-AQ118=0,(AQ122),IF(X121-AR118=0,(AR122),IF(X121-AS118=0,(AS122),IF(X121-AT118=0,(AT122),IF(X121-AC118=0,(AC122),IF(X121-AD118=0,(AD122)))))))))))))))))))</f>
        <v>1</v>
      </c>
      <c r="Y122" s="16">
        <f>IF(L116="",(""),SUM(P122:X122))</f>
        <v>7</v>
      </c>
      <c r="AA122" s="13">
        <f>IF(D122="",(""),SUM(N122,Y122))</f>
        <v>13</v>
      </c>
      <c r="AB122" s="72" t="s">
        <v>2</v>
      </c>
      <c r="AC122" s="73">
        <f xml:space="preserve"> SUM(AC119,AC120,AC121)</f>
        <v>1</v>
      </c>
      <c r="AD122" s="73">
        <f t="shared" ref="AD122:AK122" si="64" xml:space="preserve"> SUM(AD119,AD120,AD121)</f>
        <v>1</v>
      </c>
      <c r="AE122" s="73">
        <f t="shared" si="64"/>
        <v>1</v>
      </c>
      <c r="AF122" s="73">
        <f t="shared" si="64"/>
        <v>1</v>
      </c>
      <c r="AG122" s="73">
        <f t="shared" si="64"/>
        <v>1</v>
      </c>
      <c r="AH122" s="73">
        <f t="shared" si="64"/>
        <v>1</v>
      </c>
      <c r="AI122" s="73">
        <f t="shared" si="64"/>
        <v>1</v>
      </c>
      <c r="AJ122" s="73">
        <f t="shared" si="64"/>
        <v>1</v>
      </c>
      <c r="AK122" s="73">
        <f t="shared" si="64"/>
        <v>1</v>
      </c>
      <c r="AL122" s="73">
        <f xml:space="preserve"> SUM(AL119,AL120,AL121)</f>
        <v>1</v>
      </c>
      <c r="AM122" s="73">
        <f t="shared" ref="AM122:AT122" si="65" xml:space="preserve"> SUM(AM119,AM120,AM121)</f>
        <v>1</v>
      </c>
      <c r="AN122" s="73">
        <f t="shared" si="65"/>
        <v>1</v>
      </c>
      <c r="AO122" s="73">
        <f t="shared" si="65"/>
        <v>1</v>
      </c>
      <c r="AP122" s="73">
        <f t="shared" si="65"/>
        <v>0</v>
      </c>
      <c r="AQ122" s="73">
        <f t="shared" si="65"/>
        <v>0</v>
      </c>
      <c r="AR122" s="73">
        <f t="shared" si="65"/>
        <v>0</v>
      </c>
      <c r="AS122" s="73">
        <f t="shared" si="65"/>
        <v>0</v>
      </c>
      <c r="AT122" s="73">
        <f t="shared" si="65"/>
        <v>0</v>
      </c>
      <c r="AU122" s="71">
        <f>SUM(AC122:AT122)</f>
        <v>13</v>
      </c>
      <c r="AV122" s="71"/>
    </row>
    <row r="123" spans="1:48" s="3" customFormat="1" ht="4.5" customHeight="1" x14ac:dyDescent="0.25">
      <c r="A123" s="71"/>
      <c r="B123" s="71"/>
      <c r="C123" s="71"/>
      <c r="D123" s="17"/>
      <c r="E123" s="9"/>
      <c r="F123" s="9"/>
      <c r="G123" s="9"/>
      <c r="H123" s="9"/>
      <c r="I123" s="9"/>
      <c r="J123" s="9"/>
      <c r="K123" s="9"/>
      <c r="L123" s="9"/>
      <c r="N123" s="17"/>
      <c r="P123" s="9"/>
      <c r="Q123" s="9"/>
      <c r="R123" s="9"/>
      <c r="S123" s="9"/>
      <c r="T123" s="9"/>
      <c r="U123" s="9"/>
      <c r="V123" s="9"/>
      <c r="W123" s="9"/>
      <c r="X123" s="9"/>
      <c r="Y123" s="17"/>
      <c r="AA123" s="9"/>
      <c r="AB123" s="71"/>
      <c r="AC123" s="71"/>
      <c r="AD123" s="71"/>
      <c r="AE123" s="71"/>
      <c r="AF123" s="71"/>
      <c r="AG123" s="71"/>
      <c r="AH123" s="71"/>
      <c r="AI123" s="71"/>
      <c r="AJ123" s="71"/>
      <c r="AK123" s="71"/>
      <c r="AL123" s="71"/>
      <c r="AM123" s="71"/>
      <c r="AN123" s="71"/>
      <c r="AO123" s="71"/>
      <c r="AP123" s="71"/>
      <c r="AQ123" s="71"/>
      <c r="AR123" s="71"/>
      <c r="AS123" s="71"/>
      <c r="AT123" s="71"/>
      <c r="AU123" s="71"/>
      <c r="AV123" s="71"/>
    </row>
    <row r="124" spans="1:48" s="3" customFormat="1" ht="19.5" customHeight="1" x14ac:dyDescent="0.25">
      <c r="A124" s="88" t="s">
        <v>21</v>
      </c>
      <c r="B124" s="88"/>
      <c r="C124" s="88"/>
      <c r="D124" s="16">
        <v>4</v>
      </c>
      <c r="E124" s="13">
        <v>6</v>
      </c>
      <c r="F124" s="13">
        <v>4</v>
      </c>
      <c r="G124" s="13">
        <v>8</v>
      </c>
      <c r="H124" s="13">
        <v>4</v>
      </c>
      <c r="I124" s="13">
        <v>3</v>
      </c>
      <c r="J124" s="13">
        <v>7</v>
      </c>
      <c r="K124" s="13">
        <v>3</v>
      </c>
      <c r="L124" s="13">
        <v>6</v>
      </c>
      <c r="N124" s="13">
        <f>IF(D124="",(""),SUM(D124:L124))</f>
        <v>45</v>
      </c>
      <c r="P124" s="13">
        <v>4</v>
      </c>
      <c r="Q124" s="13">
        <v>5</v>
      </c>
      <c r="R124" s="13">
        <v>5</v>
      </c>
      <c r="S124" s="13">
        <v>6</v>
      </c>
      <c r="T124" s="13">
        <v>3</v>
      </c>
      <c r="U124" s="13">
        <v>7</v>
      </c>
      <c r="V124" s="13">
        <v>5</v>
      </c>
      <c r="W124" s="13">
        <v>3</v>
      </c>
      <c r="X124" s="13">
        <v>6</v>
      </c>
      <c r="Y124" s="13">
        <f>IF(P124="",(""),SUM(P124:X124))</f>
        <v>44</v>
      </c>
      <c r="AA124" s="13">
        <f>IF(N124="",(""),SUM(N124,Y124))</f>
        <v>89</v>
      </c>
      <c r="AB124" s="71"/>
      <c r="AC124" s="71"/>
      <c r="AD124" s="71"/>
      <c r="AE124" s="71"/>
      <c r="AF124" s="71"/>
      <c r="AG124" s="71"/>
      <c r="AH124" s="71"/>
      <c r="AI124" s="71"/>
      <c r="AJ124" s="71"/>
      <c r="AK124" s="71"/>
      <c r="AL124" s="71"/>
      <c r="AM124" s="71"/>
      <c r="AN124" s="71"/>
      <c r="AO124" s="71"/>
      <c r="AP124" s="71"/>
      <c r="AQ124" s="71"/>
      <c r="AR124" s="71"/>
      <c r="AS124" s="71"/>
      <c r="AT124" s="71"/>
      <c r="AU124" s="71"/>
      <c r="AV124" s="71"/>
    </row>
    <row r="125" spans="1:48" s="3" customFormat="1" ht="5.0999999999999996" customHeight="1" x14ac:dyDescent="0.25">
      <c r="A125" s="71"/>
      <c r="B125" s="71"/>
      <c r="C125" s="71"/>
      <c r="D125" s="17"/>
      <c r="E125" s="9"/>
      <c r="F125" s="9"/>
      <c r="G125" s="9"/>
      <c r="H125" s="9"/>
      <c r="I125" s="9"/>
      <c r="J125" s="9"/>
      <c r="K125" s="9"/>
      <c r="L125" s="9"/>
      <c r="N125" s="17"/>
      <c r="P125" s="9"/>
      <c r="Q125" s="9"/>
      <c r="R125" s="9"/>
      <c r="S125" s="9"/>
      <c r="T125" s="9"/>
      <c r="U125" s="9"/>
      <c r="V125" s="9"/>
      <c r="W125" s="9"/>
      <c r="X125" s="9"/>
      <c r="Y125" s="17"/>
      <c r="AA125" s="9"/>
      <c r="AB125" s="71"/>
      <c r="AC125" s="71"/>
      <c r="AD125" s="71"/>
      <c r="AE125" s="71"/>
      <c r="AF125" s="71"/>
      <c r="AG125" s="71"/>
      <c r="AH125" s="71"/>
      <c r="AI125" s="71"/>
      <c r="AJ125" s="71"/>
      <c r="AK125" s="71"/>
      <c r="AL125" s="71"/>
      <c r="AM125" s="71"/>
      <c r="AN125" s="71"/>
      <c r="AO125" s="71"/>
      <c r="AP125" s="71"/>
      <c r="AQ125" s="71"/>
      <c r="AR125" s="71"/>
      <c r="AS125" s="71"/>
      <c r="AT125" s="71"/>
      <c r="AU125" s="71"/>
      <c r="AV125" s="71"/>
    </row>
    <row r="126" spans="1:48" s="3" customFormat="1" ht="19.5" customHeight="1" x14ac:dyDescent="0.25">
      <c r="A126" s="88" t="s">
        <v>22</v>
      </c>
      <c r="B126" s="88"/>
      <c r="C126" s="88"/>
      <c r="D126" s="30">
        <f>IF(D124=0,(""),IF(D119-D124+2&lt;=0,(0),IF(D119-D124+2=1,(1),IF(D119-D124+2=2,(2),IF(D119-D124+2=3,(3),IF(D119-D124+2=4,(4)))))))</f>
        <v>2</v>
      </c>
      <c r="E126" s="30">
        <f t="shared" ref="E126:L126" si="66">IF(E124=0,(""),IF(E119-E124+2&lt;=0,(0),IF(E119-E124+2=1,(1),IF(E119-E124+2=2,(2),IF(E119-E124+2=3,(3),IF(E119-E124+2=4,(4)))))))</f>
        <v>1</v>
      </c>
      <c r="F126" s="30">
        <f t="shared" si="66"/>
        <v>1</v>
      </c>
      <c r="G126" s="30">
        <f t="shared" si="66"/>
        <v>0</v>
      </c>
      <c r="H126" s="30">
        <f t="shared" si="66"/>
        <v>2</v>
      </c>
      <c r="I126" s="30">
        <f t="shared" si="66"/>
        <v>2</v>
      </c>
      <c r="J126" s="30">
        <f t="shared" si="66"/>
        <v>0</v>
      </c>
      <c r="K126" s="30">
        <f t="shared" si="66"/>
        <v>2</v>
      </c>
      <c r="L126" s="30">
        <f t="shared" si="66"/>
        <v>1</v>
      </c>
      <c r="N126" s="16">
        <f>IF(D126="",(""),SUM(D126:L126))</f>
        <v>11</v>
      </c>
      <c r="P126" s="30">
        <f>IF(P124=0,(""),IF(P119-P124+2&lt;=0,(0),IF(P119-P124+2=1,(1),IF(P119-P124+2=2,(2),IF(P119-P124+2=3,(3),IF(P119-P124+2=4,(4)))))))</f>
        <v>2</v>
      </c>
      <c r="Q126" s="30">
        <f t="shared" ref="Q126:X126" si="67">IF(Q124=0,(""),IF(Q119-Q124+2&lt;=0,(0),IF(Q119-Q124+2=1,(1),IF(Q119-Q124+2=2,(2),IF(Q119-Q124+2=3,(3),IF(Q119-Q124+2=4,(4)))))))</f>
        <v>2</v>
      </c>
      <c r="R126" s="30">
        <f t="shared" si="67"/>
        <v>1</v>
      </c>
      <c r="S126" s="30">
        <f t="shared" si="67"/>
        <v>1</v>
      </c>
      <c r="T126" s="30">
        <f t="shared" si="67"/>
        <v>2</v>
      </c>
      <c r="U126" s="30">
        <f t="shared" si="67"/>
        <v>0</v>
      </c>
      <c r="V126" s="30">
        <f t="shared" si="67"/>
        <v>1</v>
      </c>
      <c r="W126" s="30">
        <f t="shared" si="67"/>
        <v>2</v>
      </c>
      <c r="X126" s="30">
        <f t="shared" si="67"/>
        <v>0</v>
      </c>
      <c r="Y126" s="16">
        <f>IF(D126="",(""),SUM(P126:X126))</f>
        <v>11</v>
      </c>
      <c r="AA126" s="13">
        <f>IF(D126="",(""),SUM(N126,Y126))</f>
        <v>22</v>
      </c>
      <c r="AB126" s="71"/>
      <c r="AC126" s="71"/>
      <c r="AD126" s="71"/>
      <c r="AE126" s="71"/>
      <c r="AF126" s="71"/>
      <c r="AG126" s="71"/>
      <c r="AH126" s="71"/>
      <c r="AI126" s="71"/>
      <c r="AJ126" s="71"/>
      <c r="AK126" s="71"/>
      <c r="AL126" s="71"/>
      <c r="AM126" s="71"/>
      <c r="AN126" s="71"/>
      <c r="AO126" s="71"/>
      <c r="AP126" s="71"/>
      <c r="AQ126" s="71"/>
      <c r="AR126" s="71"/>
      <c r="AS126" s="71"/>
      <c r="AT126" s="71"/>
      <c r="AU126" s="71"/>
      <c r="AV126" s="71"/>
    </row>
    <row r="127" spans="1:48" s="3" customFormat="1" ht="5.0999999999999996" customHeight="1" x14ac:dyDescent="0.25">
      <c r="A127" s="89"/>
      <c r="B127" s="90"/>
      <c r="C127" s="90"/>
      <c r="D127" s="49"/>
      <c r="E127" s="21"/>
      <c r="F127" s="21"/>
      <c r="G127" s="21"/>
      <c r="H127" s="21"/>
      <c r="I127" s="21"/>
      <c r="J127" s="21"/>
      <c r="K127" s="21"/>
      <c r="L127" s="21"/>
      <c r="N127" s="49"/>
      <c r="P127" s="21"/>
      <c r="Q127" s="21"/>
      <c r="R127" s="21"/>
      <c r="S127" s="21"/>
      <c r="T127" s="21"/>
      <c r="U127" s="21"/>
      <c r="V127" s="21"/>
      <c r="W127" s="21"/>
      <c r="X127" s="21"/>
      <c r="Y127" s="49"/>
      <c r="AA127" s="50"/>
      <c r="AB127" s="71"/>
      <c r="AC127" s="71"/>
      <c r="AD127" s="71"/>
      <c r="AE127" s="71"/>
      <c r="AF127" s="71"/>
      <c r="AG127" s="71"/>
      <c r="AH127" s="71"/>
      <c r="AI127" s="71"/>
      <c r="AJ127" s="71"/>
      <c r="AK127" s="71"/>
      <c r="AL127" s="71"/>
      <c r="AM127" s="71"/>
      <c r="AN127" s="71"/>
      <c r="AO127" s="71"/>
      <c r="AP127" s="71"/>
      <c r="AQ127" s="71"/>
      <c r="AR127" s="71"/>
      <c r="AS127" s="71"/>
      <c r="AT127" s="71"/>
      <c r="AU127" s="71"/>
      <c r="AV127" s="71"/>
    </row>
    <row r="128" spans="1:48" s="3" customFormat="1" ht="19.5" customHeight="1" x14ac:dyDescent="0.25">
      <c r="A128" s="88" t="s">
        <v>23</v>
      </c>
      <c r="B128" s="88"/>
      <c r="C128" s="88"/>
      <c r="D128" s="30">
        <f t="shared" ref="D128:L128" si="68">IF(D124=0,(""),IF(D119+D122-D124+2&lt;=0,(0),IF(D119+D122-D124+2=1,(1),IF(D119+D122-D124+2=2,(2),IF(D119+D122-D124+2=3,(3),IF(D119+D122-D124+2=4,(4),IF(D119+D122-D124+2=5,(5))))))))</f>
        <v>3</v>
      </c>
      <c r="E128" s="30">
        <f t="shared" si="68"/>
        <v>2</v>
      </c>
      <c r="F128" s="30">
        <f t="shared" si="68"/>
        <v>2</v>
      </c>
      <c r="G128" s="30">
        <f t="shared" si="68"/>
        <v>0</v>
      </c>
      <c r="H128" s="30">
        <f t="shared" si="68"/>
        <v>3</v>
      </c>
      <c r="I128" s="30">
        <f t="shared" si="68"/>
        <v>2</v>
      </c>
      <c r="J128" s="30">
        <f t="shared" si="68"/>
        <v>1</v>
      </c>
      <c r="K128" s="30">
        <f t="shared" si="68"/>
        <v>2</v>
      </c>
      <c r="L128" s="30">
        <f t="shared" si="68"/>
        <v>2</v>
      </c>
      <c r="N128" s="16">
        <f>IF(D128="",(""),SUM(D128:L128))</f>
        <v>17</v>
      </c>
      <c r="P128" s="30">
        <f t="shared" ref="P128:X128" si="69">IF(P124=0,(""),IF(P119+P122-P124+2&lt;=0,(0),IF(P119+P122-P124+2=1,(1),IF(P119+P122-P124+2=2,(2),IF(P119+P122-P124+2=3,(3),IF(P119+P122-P124+2=4,(4),IF(P119+P122-P124+2=5,(5))))))))</f>
        <v>2</v>
      </c>
      <c r="Q128" s="30">
        <f t="shared" si="69"/>
        <v>3</v>
      </c>
      <c r="R128" s="30">
        <f t="shared" si="69"/>
        <v>2</v>
      </c>
      <c r="S128" s="30">
        <f t="shared" si="69"/>
        <v>2</v>
      </c>
      <c r="T128" s="30">
        <f t="shared" si="69"/>
        <v>3</v>
      </c>
      <c r="U128" s="30">
        <f t="shared" si="69"/>
        <v>0</v>
      </c>
      <c r="V128" s="30">
        <f t="shared" si="69"/>
        <v>2</v>
      </c>
      <c r="W128" s="30">
        <f t="shared" si="69"/>
        <v>2</v>
      </c>
      <c r="X128" s="30">
        <f t="shared" si="69"/>
        <v>1</v>
      </c>
      <c r="Y128" s="16">
        <f>IF(D128="",(""),SUM(P128:X128))</f>
        <v>17</v>
      </c>
      <c r="AA128" s="13">
        <f>IF(D128="",(""),SUM(N128,Y128))</f>
        <v>34</v>
      </c>
      <c r="AB128" s="71"/>
      <c r="AC128" s="71"/>
      <c r="AD128" s="71"/>
      <c r="AE128" s="71"/>
      <c r="AF128" s="71"/>
      <c r="AG128" s="71"/>
      <c r="AH128" s="71"/>
      <c r="AI128" s="71"/>
      <c r="AJ128" s="71"/>
      <c r="AK128" s="71"/>
      <c r="AL128" s="71"/>
      <c r="AM128" s="71"/>
      <c r="AN128" s="71"/>
      <c r="AO128" s="71"/>
      <c r="AP128" s="71"/>
      <c r="AQ128" s="71"/>
      <c r="AR128" s="71"/>
      <c r="AS128" s="71"/>
      <c r="AT128" s="71"/>
      <c r="AU128" s="71"/>
      <c r="AV128" s="71"/>
    </row>
    <row r="129" spans="1:48" s="3" customFormat="1" ht="5.0999999999999996" customHeight="1" x14ac:dyDescent="0.25">
      <c r="A129" s="90"/>
      <c r="B129" s="71"/>
      <c r="C129" s="71"/>
      <c r="D129" s="92"/>
      <c r="E129" s="90"/>
      <c r="F129" s="90"/>
      <c r="G129" s="90"/>
      <c r="H129" s="90"/>
      <c r="I129" s="90"/>
      <c r="J129" s="90"/>
      <c r="K129" s="90"/>
      <c r="L129" s="90"/>
      <c r="M129" s="90"/>
      <c r="N129" s="92"/>
      <c r="O129" s="90"/>
      <c r="P129" s="90"/>
      <c r="Q129" s="90"/>
      <c r="R129" s="90"/>
      <c r="S129" s="90"/>
      <c r="T129" s="90"/>
      <c r="U129" s="90"/>
      <c r="V129" s="90"/>
      <c r="W129" s="90"/>
      <c r="X129" s="91"/>
      <c r="Y129" s="92"/>
      <c r="Z129" s="90"/>
      <c r="AA129" s="91"/>
      <c r="AB129" s="71"/>
      <c r="AC129" s="71"/>
      <c r="AD129" s="71"/>
      <c r="AE129" s="71"/>
      <c r="AF129" s="71"/>
      <c r="AG129" s="71"/>
      <c r="AH129" s="71"/>
      <c r="AI129" s="71"/>
      <c r="AJ129" s="71"/>
      <c r="AK129" s="71"/>
      <c r="AL129" s="71"/>
      <c r="AM129" s="71"/>
      <c r="AN129" s="71"/>
      <c r="AO129" s="71"/>
      <c r="AP129" s="71"/>
      <c r="AQ129" s="71"/>
      <c r="AR129" s="71"/>
      <c r="AS129" s="71"/>
      <c r="AT129" s="71"/>
      <c r="AU129" s="71"/>
      <c r="AV129" s="71"/>
    </row>
    <row r="130" spans="1:48" ht="33.950000000000003" customHeight="1" x14ac:dyDescent="0.25">
      <c r="A130" s="88" t="s">
        <v>3</v>
      </c>
      <c r="B130" s="60"/>
      <c r="C130" s="60"/>
      <c r="D130" s="155"/>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7"/>
      <c r="AB130" s="75"/>
      <c r="AC130" s="75"/>
      <c r="AD130" s="75"/>
      <c r="AE130" s="75"/>
      <c r="AF130" s="75"/>
      <c r="AG130" s="75"/>
      <c r="AH130" s="75"/>
      <c r="AI130" s="75"/>
      <c r="AJ130" s="75"/>
      <c r="AK130" s="75"/>
      <c r="AL130" s="75"/>
      <c r="AM130" s="75"/>
      <c r="AN130" s="75"/>
      <c r="AO130" s="75"/>
      <c r="AP130" s="75"/>
      <c r="AQ130" s="75"/>
      <c r="AR130" s="75"/>
      <c r="AS130" s="75"/>
      <c r="AT130" s="75"/>
      <c r="AU130" s="75"/>
      <c r="AV130" s="75"/>
    </row>
    <row r="131" spans="1:48" ht="5.85" customHeight="1" x14ac:dyDescent="0.25">
      <c r="A131" s="93"/>
      <c r="B131" s="60"/>
      <c r="C131" s="60"/>
      <c r="D131" s="77"/>
      <c r="E131" s="94"/>
      <c r="F131" s="94"/>
      <c r="G131" s="94"/>
      <c r="H131" s="94"/>
      <c r="I131" s="95"/>
      <c r="J131" s="95"/>
      <c r="K131" s="95"/>
      <c r="L131" s="95"/>
      <c r="M131" s="95"/>
      <c r="N131" s="95"/>
      <c r="O131" s="95"/>
      <c r="P131" s="95"/>
      <c r="Q131" s="95"/>
      <c r="R131" s="95"/>
      <c r="S131" s="95"/>
      <c r="T131" s="94"/>
      <c r="U131" s="94"/>
      <c r="V131" s="95"/>
      <c r="W131" s="95"/>
      <c r="X131" s="95"/>
      <c r="Y131" s="95"/>
      <c r="Z131" s="94"/>
      <c r="AA131" s="94"/>
      <c r="AB131" s="75"/>
      <c r="AC131" s="75"/>
      <c r="AD131" s="75"/>
      <c r="AE131" s="75"/>
      <c r="AF131" s="75"/>
      <c r="AG131" s="75"/>
      <c r="AH131" s="75"/>
      <c r="AI131" s="75"/>
      <c r="AJ131" s="75"/>
      <c r="AK131" s="75"/>
      <c r="AL131" s="75"/>
      <c r="AM131" s="75"/>
      <c r="AN131" s="75"/>
      <c r="AO131" s="75"/>
      <c r="AP131" s="75"/>
      <c r="AQ131" s="75"/>
      <c r="AR131" s="75"/>
      <c r="AS131" s="75"/>
      <c r="AT131" s="75"/>
      <c r="AU131" s="75"/>
      <c r="AV131" s="75"/>
    </row>
    <row r="132" spans="1:48" ht="21" x14ac:dyDescent="0.25">
      <c r="A132" s="153"/>
      <c r="B132" s="76"/>
      <c r="C132" s="76"/>
      <c r="D132" s="77"/>
      <c r="E132" s="76"/>
      <c r="F132" s="76"/>
      <c r="G132" s="76"/>
      <c r="H132" s="76"/>
      <c r="I132" s="135" t="str">
        <f>infos!$W$1</f>
        <v>GOLF DU CHÂTEAU D'AUGERVILLE</v>
      </c>
      <c r="J132" s="136"/>
      <c r="K132" s="136"/>
      <c r="L132" s="136"/>
      <c r="M132" s="136"/>
      <c r="N132" s="136"/>
      <c r="O132" s="136"/>
      <c r="P132" s="136"/>
      <c r="Q132" s="136"/>
      <c r="R132" s="136"/>
      <c r="S132" s="137"/>
      <c r="T132" s="78"/>
      <c r="U132" s="78"/>
      <c r="V132" s="122">
        <f>infos!$Z$2</f>
        <v>41807</v>
      </c>
      <c r="W132" s="123"/>
      <c r="X132" s="123"/>
      <c r="Y132" s="124"/>
      <c r="Z132" s="79"/>
      <c r="AA132" s="76"/>
      <c r="AB132" s="75"/>
      <c r="AC132" s="75"/>
      <c r="AD132" s="75"/>
      <c r="AE132" s="75"/>
      <c r="AF132" s="75"/>
      <c r="AG132" s="75"/>
      <c r="AH132" s="75"/>
      <c r="AI132" s="75"/>
      <c r="AJ132" s="75"/>
      <c r="AK132" s="75"/>
      <c r="AL132" s="75"/>
      <c r="AM132" s="75"/>
      <c r="AN132" s="75"/>
      <c r="AO132" s="75"/>
      <c r="AP132" s="75"/>
      <c r="AQ132" s="75"/>
      <c r="AR132" s="75"/>
      <c r="AS132" s="75"/>
      <c r="AT132" s="75"/>
      <c r="AU132" s="75"/>
      <c r="AV132" s="75"/>
    </row>
    <row r="133" spans="1:48" ht="21" x14ac:dyDescent="0.25">
      <c r="A133" s="153"/>
      <c r="B133" s="76"/>
      <c r="C133" s="76"/>
      <c r="D133" s="77"/>
      <c r="E133" s="76"/>
      <c r="F133" s="76"/>
      <c r="G133" s="76"/>
      <c r="H133" s="60"/>
      <c r="I133" s="80"/>
      <c r="J133" s="81"/>
      <c r="K133" s="81"/>
      <c r="L133" s="81"/>
      <c r="M133" s="81"/>
      <c r="N133" s="102" t="str">
        <f>infos!$W$2</f>
        <v>STROKE-PLAY - 18 Trous</v>
      </c>
      <c r="O133" s="81"/>
      <c r="P133" s="81"/>
      <c r="Q133" s="81"/>
      <c r="R133" s="81"/>
      <c r="S133" s="81"/>
      <c r="T133" s="60"/>
      <c r="U133" s="78"/>
      <c r="V133" s="76"/>
      <c r="W133" s="82" t="s">
        <v>8</v>
      </c>
      <c r="X133" s="76">
        <f>infos!$X$3</f>
        <v>72</v>
      </c>
      <c r="Y133" s="77"/>
      <c r="Z133" s="79"/>
      <c r="AA133" s="83" t="s">
        <v>43</v>
      </c>
      <c r="AB133" s="75"/>
      <c r="AC133" s="75"/>
      <c r="AD133" s="75"/>
      <c r="AE133" s="75"/>
      <c r="AF133" s="75"/>
      <c r="AG133" s="75"/>
      <c r="AH133" s="75"/>
      <c r="AI133" s="75"/>
      <c r="AJ133" s="75"/>
      <c r="AK133" s="75"/>
      <c r="AL133" s="75"/>
      <c r="AM133" s="75"/>
      <c r="AN133" s="75"/>
      <c r="AO133" s="75"/>
      <c r="AP133" s="75"/>
      <c r="AQ133" s="75"/>
      <c r="AR133" s="75"/>
      <c r="AS133" s="75"/>
      <c r="AT133" s="75"/>
      <c r="AU133" s="75"/>
      <c r="AV133" s="75"/>
    </row>
    <row r="134" spans="1:48" ht="5.85" customHeight="1" x14ac:dyDescent="0.25">
      <c r="A134" s="75"/>
      <c r="B134" s="60"/>
      <c r="C134" s="60"/>
      <c r="D134" s="84"/>
      <c r="E134" s="60"/>
      <c r="F134" s="60"/>
      <c r="G134" s="60"/>
      <c r="H134" s="60"/>
      <c r="I134" s="60"/>
      <c r="J134" s="60"/>
      <c r="K134" s="60"/>
      <c r="L134" s="60"/>
      <c r="M134" s="60"/>
      <c r="N134" s="84"/>
      <c r="O134" s="60"/>
      <c r="P134" s="60"/>
      <c r="Q134" s="60"/>
      <c r="R134" s="60"/>
      <c r="S134" s="60"/>
      <c r="T134" s="60"/>
      <c r="U134" s="60"/>
      <c r="V134" s="60"/>
      <c r="W134" s="60"/>
      <c r="X134" s="60"/>
      <c r="Y134" s="84"/>
      <c r="Z134" s="75"/>
      <c r="AA134" s="60"/>
      <c r="AB134" s="75"/>
      <c r="AC134" s="75"/>
      <c r="AD134" s="75"/>
      <c r="AE134" s="75"/>
      <c r="AF134" s="75"/>
      <c r="AG134" s="75"/>
      <c r="AH134" s="75"/>
      <c r="AI134" s="75"/>
      <c r="AJ134" s="75"/>
      <c r="AK134" s="75"/>
      <c r="AL134" s="75"/>
      <c r="AM134" s="75"/>
      <c r="AN134" s="75"/>
      <c r="AO134" s="75"/>
      <c r="AP134" s="75"/>
      <c r="AQ134" s="75"/>
      <c r="AR134" s="75"/>
      <c r="AS134" s="75"/>
      <c r="AT134" s="75"/>
      <c r="AU134" s="75"/>
      <c r="AV134" s="75"/>
    </row>
    <row r="135" spans="1:48" x14ac:dyDescent="0.25">
      <c r="A135" s="138" t="str">
        <f>IF(infos!V14="",(""),IF(infos!V14=8,(infos!W14)))</f>
        <v>PACAUD Pierre</v>
      </c>
      <c r="B135" s="139"/>
      <c r="C135" s="139"/>
      <c r="D135" s="139"/>
      <c r="E135" s="139"/>
      <c r="F135" s="139"/>
      <c r="G135" s="139"/>
      <c r="H135" s="140"/>
      <c r="I135" s="68"/>
      <c r="J135" s="119" t="s">
        <v>11</v>
      </c>
      <c r="K135" s="119"/>
      <c r="L135" s="125">
        <f>IF(infos!V14=0,(""),IF(infos!V14=8,(infos!Y14)))</f>
        <v>22.9</v>
      </c>
      <c r="M135" s="126"/>
      <c r="N135" s="84" t="s">
        <v>10</v>
      </c>
      <c r="O135" s="132">
        <f>IF(AA135=(""),(""),IF(AA135=0,(infos!Z4),(infos!Z5)))</f>
        <v>69.8</v>
      </c>
      <c r="P135" s="133"/>
      <c r="Q135" s="60"/>
      <c r="R135" s="154" t="s">
        <v>9</v>
      </c>
      <c r="S135" s="119"/>
      <c r="T135" s="132">
        <f>IF(AA135=(""),(""),IF(AA135=0,(infos!X4),(infos!X5)))</f>
        <v>128</v>
      </c>
      <c r="U135" s="133"/>
      <c r="V135" s="119" t="s">
        <v>12</v>
      </c>
      <c r="W135" s="119"/>
      <c r="X135" s="119"/>
      <c r="Y135" s="66">
        <f>(IF(L135="",(""),ROUND((L135*T135/113)+(O135-X133),0)))</f>
        <v>24</v>
      </c>
      <c r="Z135" s="60"/>
      <c r="AA135" s="58">
        <f>IF(infos!V14=0,(""),IF(infos!V14=8,(infos!AB14)))</f>
        <v>0</v>
      </c>
      <c r="AB135" s="60"/>
      <c r="AC135" s="75"/>
      <c r="AD135" s="75"/>
      <c r="AE135" s="75"/>
      <c r="AF135" s="75"/>
      <c r="AG135" s="75"/>
      <c r="AH135" s="75"/>
      <c r="AI135" s="75"/>
      <c r="AJ135" s="75"/>
      <c r="AK135" s="75"/>
      <c r="AL135" s="75"/>
      <c r="AM135" s="75"/>
      <c r="AN135" s="75"/>
      <c r="AO135" s="75"/>
      <c r="AP135" s="75"/>
      <c r="AQ135" s="75"/>
      <c r="AR135" s="75"/>
      <c r="AS135" s="75"/>
      <c r="AT135" s="75"/>
      <c r="AU135" s="75"/>
      <c r="AV135" s="75"/>
    </row>
    <row r="136" spans="1:48" ht="5.25" customHeight="1" x14ac:dyDescent="0.25">
      <c r="A136" s="75"/>
      <c r="B136" s="60"/>
      <c r="C136" s="60"/>
      <c r="D136" s="84"/>
      <c r="E136" s="60"/>
      <c r="F136" s="60"/>
      <c r="G136" s="60"/>
      <c r="H136" s="60"/>
      <c r="I136" s="60"/>
      <c r="J136" s="60"/>
      <c r="K136" s="60"/>
      <c r="L136" s="60"/>
      <c r="M136" s="60"/>
      <c r="N136" s="84"/>
      <c r="O136" s="60"/>
      <c r="P136" s="60"/>
      <c r="Q136" s="60"/>
      <c r="R136" s="60"/>
      <c r="S136" s="60"/>
      <c r="T136" s="60"/>
      <c r="U136" s="60"/>
      <c r="V136" s="60"/>
      <c r="W136" s="60"/>
      <c r="X136" s="60"/>
      <c r="Y136" s="84"/>
      <c r="Z136" s="75"/>
      <c r="AA136" s="60"/>
      <c r="AB136" s="75"/>
      <c r="AC136" s="75"/>
      <c r="AD136" s="75"/>
      <c r="AE136" s="75"/>
      <c r="AF136" s="75"/>
      <c r="AG136" s="75"/>
      <c r="AH136" s="75"/>
      <c r="AI136" s="75"/>
      <c r="AJ136" s="75"/>
      <c r="AK136" s="75"/>
      <c r="AL136" s="75"/>
      <c r="AM136" s="75"/>
      <c r="AN136" s="75"/>
      <c r="AO136" s="75"/>
      <c r="AP136" s="75"/>
      <c r="AQ136" s="75"/>
      <c r="AR136" s="75"/>
      <c r="AS136" s="75"/>
      <c r="AT136" s="75"/>
      <c r="AU136" s="75"/>
      <c r="AV136" s="75"/>
    </row>
    <row r="137" spans="1:48" s="29" customFormat="1" ht="19.5" customHeight="1" x14ac:dyDescent="0.25">
      <c r="A137" s="85"/>
      <c r="B137" s="85">
        <v>1</v>
      </c>
      <c r="C137" s="85"/>
      <c r="D137" s="86">
        <v>1</v>
      </c>
      <c r="E137" s="87">
        <v>2</v>
      </c>
      <c r="F137" s="87">
        <v>3</v>
      </c>
      <c r="G137" s="87">
        <v>4</v>
      </c>
      <c r="H137" s="87">
        <v>5</v>
      </c>
      <c r="I137" s="87">
        <v>6</v>
      </c>
      <c r="J137" s="87">
        <v>7</v>
      </c>
      <c r="K137" s="87">
        <v>8</v>
      </c>
      <c r="L137" s="87">
        <v>9</v>
      </c>
      <c r="M137" s="73"/>
      <c r="N137" s="59" t="s">
        <v>5</v>
      </c>
      <c r="O137" s="73"/>
      <c r="P137" s="87">
        <v>10</v>
      </c>
      <c r="Q137" s="87">
        <v>11</v>
      </c>
      <c r="R137" s="87">
        <v>12</v>
      </c>
      <c r="S137" s="87">
        <v>13</v>
      </c>
      <c r="T137" s="87">
        <v>14</v>
      </c>
      <c r="U137" s="87">
        <v>15</v>
      </c>
      <c r="V137" s="87">
        <v>16</v>
      </c>
      <c r="W137" s="87">
        <v>17</v>
      </c>
      <c r="X137" s="87">
        <v>18</v>
      </c>
      <c r="Y137" s="59" t="s">
        <v>6</v>
      </c>
      <c r="Z137" s="71"/>
      <c r="AA137" s="70" t="s">
        <v>7</v>
      </c>
      <c r="AB137" s="72" t="s">
        <v>0</v>
      </c>
      <c r="AC137" s="73">
        <v>1</v>
      </c>
      <c r="AD137" s="73">
        <v>2</v>
      </c>
      <c r="AE137" s="73">
        <v>3</v>
      </c>
      <c r="AF137" s="73">
        <v>4</v>
      </c>
      <c r="AG137" s="73">
        <v>5</v>
      </c>
      <c r="AH137" s="73">
        <v>6</v>
      </c>
      <c r="AI137" s="73">
        <v>7</v>
      </c>
      <c r="AJ137" s="73">
        <v>8</v>
      </c>
      <c r="AK137" s="73">
        <v>9</v>
      </c>
      <c r="AL137" s="73">
        <v>10</v>
      </c>
      <c r="AM137" s="73">
        <v>11</v>
      </c>
      <c r="AN137" s="73">
        <v>12</v>
      </c>
      <c r="AO137" s="73">
        <v>13</v>
      </c>
      <c r="AP137" s="73">
        <v>14</v>
      </c>
      <c r="AQ137" s="73">
        <v>15</v>
      </c>
      <c r="AR137" s="73">
        <v>16</v>
      </c>
      <c r="AS137" s="73">
        <v>17</v>
      </c>
      <c r="AT137" s="73">
        <v>18</v>
      </c>
      <c r="AU137" s="96"/>
      <c r="AV137" s="96"/>
    </row>
    <row r="138" spans="1:48" s="3" customFormat="1" ht="19.5" customHeight="1" x14ac:dyDescent="0.25">
      <c r="A138" s="88" t="s">
        <v>1</v>
      </c>
      <c r="B138" s="88"/>
      <c r="C138" s="88"/>
      <c r="D138" s="59">
        <f t="shared" ref="D138:L138" si="70">D45</f>
        <v>4</v>
      </c>
      <c r="E138" s="70">
        <f t="shared" si="70"/>
        <v>5</v>
      </c>
      <c r="F138" s="70">
        <f t="shared" si="70"/>
        <v>3</v>
      </c>
      <c r="G138" s="70">
        <f t="shared" si="70"/>
        <v>4</v>
      </c>
      <c r="H138" s="70">
        <f t="shared" si="70"/>
        <v>4</v>
      </c>
      <c r="I138" s="70">
        <f t="shared" si="70"/>
        <v>3</v>
      </c>
      <c r="J138" s="70">
        <f t="shared" si="70"/>
        <v>5</v>
      </c>
      <c r="K138" s="70">
        <f t="shared" si="70"/>
        <v>3</v>
      </c>
      <c r="L138" s="70">
        <f t="shared" si="70"/>
        <v>5</v>
      </c>
      <c r="M138" s="73"/>
      <c r="N138" s="59">
        <f>SUM(D138:L138)</f>
        <v>36</v>
      </c>
      <c r="O138" s="73"/>
      <c r="P138" s="70">
        <f t="shared" ref="P138:X138" si="71">P45</f>
        <v>4</v>
      </c>
      <c r="Q138" s="70">
        <f t="shared" si="71"/>
        <v>5</v>
      </c>
      <c r="R138" s="70">
        <f t="shared" si="71"/>
        <v>4</v>
      </c>
      <c r="S138" s="70">
        <f t="shared" si="71"/>
        <v>5</v>
      </c>
      <c r="T138" s="70">
        <f t="shared" si="71"/>
        <v>3</v>
      </c>
      <c r="U138" s="70">
        <f t="shared" si="71"/>
        <v>4</v>
      </c>
      <c r="V138" s="70">
        <f t="shared" si="71"/>
        <v>4</v>
      </c>
      <c r="W138" s="70">
        <f t="shared" si="71"/>
        <v>3</v>
      </c>
      <c r="X138" s="70">
        <f t="shared" si="71"/>
        <v>4</v>
      </c>
      <c r="Y138" s="59">
        <f>SUM(P138:X138)</f>
        <v>36</v>
      </c>
      <c r="Z138" s="71"/>
      <c r="AA138" s="59">
        <f>SUM(N138,Y138)</f>
        <v>72</v>
      </c>
      <c r="AB138" s="71"/>
      <c r="AC138" s="73">
        <f>IF(GESTEP(Y135-1,0),1,0)</f>
        <v>1</v>
      </c>
      <c r="AD138" s="73">
        <f>IF(GESTEP(Y135-2,0),1,0)</f>
        <v>1</v>
      </c>
      <c r="AE138" s="73">
        <f>IF(GESTEP(Y135-3,0),1,0)</f>
        <v>1</v>
      </c>
      <c r="AF138" s="73">
        <f>IF(GESTEP(Y135-4,0),1,0)</f>
        <v>1</v>
      </c>
      <c r="AG138" s="73">
        <f>IF(GESTEP(Y135-5,0),1,0)</f>
        <v>1</v>
      </c>
      <c r="AH138" s="73">
        <f>IF(GESTEP(Y135-6,0),1,0)</f>
        <v>1</v>
      </c>
      <c r="AI138" s="73">
        <f>IF(GESTEP(Y135-7,0),1,0)</f>
        <v>1</v>
      </c>
      <c r="AJ138" s="73">
        <f>IF(GESTEP(Y135-8,0),1,0)</f>
        <v>1</v>
      </c>
      <c r="AK138" s="73">
        <f>IF(GESTEP(Y135-9,0),1,0)</f>
        <v>1</v>
      </c>
      <c r="AL138" s="73">
        <f>IF(GESTEP(Y135-10,0),1,0)</f>
        <v>1</v>
      </c>
      <c r="AM138" s="73">
        <f>IF(GESTEP(Y135-11,0),1,0)</f>
        <v>1</v>
      </c>
      <c r="AN138" s="73">
        <f>IF(GESTEP(Y135-12,0),1,0)</f>
        <v>1</v>
      </c>
      <c r="AO138" s="73">
        <f>IF(GESTEP(Y135-13,0),1,0)</f>
        <v>1</v>
      </c>
      <c r="AP138" s="73">
        <f>IF(GESTEP(Y135-14,0),1,0)</f>
        <v>1</v>
      </c>
      <c r="AQ138" s="73">
        <f>IF(GESTEP(Y135-15,0),1,0)</f>
        <v>1</v>
      </c>
      <c r="AR138" s="73">
        <f>IF(GESTEP(Y135-16,0),1,0)</f>
        <v>1</v>
      </c>
      <c r="AS138" s="73">
        <f>IF(GESTEP(Y135-17,0),1,0)</f>
        <v>1</v>
      </c>
      <c r="AT138" s="73">
        <f>IF(GESTEP(Y135-18,0),1,0)</f>
        <v>1</v>
      </c>
      <c r="AU138" s="71"/>
      <c r="AV138" s="71"/>
    </row>
    <row r="139" spans="1:48" s="3" customFormat="1" ht="20.100000000000001" customHeight="1" x14ac:dyDescent="0.25">
      <c r="A139" s="88" t="s">
        <v>4</v>
      </c>
      <c r="B139" s="88"/>
      <c r="C139" s="88"/>
      <c r="D139" s="70">
        <f>IF(AA135=0,(infos!B4),(infos!B5))</f>
        <v>333</v>
      </c>
      <c r="E139" s="70">
        <f>IF(AA135=0,(infos!C4),(infos!C5))</f>
        <v>394</v>
      </c>
      <c r="F139" s="70">
        <f>IF(AA135=0,(infos!D4),(infos!D5))</f>
        <v>149</v>
      </c>
      <c r="G139" s="70">
        <f>IF(AA135=0,(infos!E4),(infos!E5))</f>
        <v>315</v>
      </c>
      <c r="H139" s="70">
        <f>IF(AA135=0,(infos!F4),(infos!F5))</f>
        <v>307</v>
      </c>
      <c r="I139" s="70">
        <f>IF(AA135=0,(infos!G4),(infos!G5))</f>
        <v>148</v>
      </c>
      <c r="J139" s="70">
        <f>IF(AA135=0,(infos!H4),(infos!H5))</f>
        <v>447</v>
      </c>
      <c r="K139" s="70">
        <f>IF(AA135=0,(infos!I4),(infos!I5))</f>
        <v>168</v>
      </c>
      <c r="L139" s="70">
        <f>IF(AA135=0,(infos!J4),(infos!J5))</f>
        <v>441</v>
      </c>
      <c r="M139" s="71"/>
      <c r="N139" s="70">
        <f>SUM(D139:L139)</f>
        <v>2702</v>
      </c>
      <c r="O139" s="71"/>
      <c r="P139" s="70">
        <f>IF(AA135=0,(infos!L4),(infos!L5))</f>
        <v>302</v>
      </c>
      <c r="Q139" s="70">
        <f>IF(AA135=0,(infos!M4),(infos!M5))</f>
        <v>410</v>
      </c>
      <c r="R139" s="70">
        <f>IF(AA135=0,(infos!N4),(infos!N5))</f>
        <v>325</v>
      </c>
      <c r="S139" s="70">
        <f>IF(AA135=0,(infos!O4),(infos!O5))</f>
        <v>422</v>
      </c>
      <c r="T139" s="70">
        <f>IF(AA135=0,(infos!P4),(infos!P5))</f>
        <v>142</v>
      </c>
      <c r="U139" s="70">
        <f>IF(AA135=0,(infos!Q4),(infos!Q5))</f>
        <v>310</v>
      </c>
      <c r="V139" s="70">
        <f>IF(AA135=0,(infos!R4),(infos!R5))</f>
        <v>354</v>
      </c>
      <c r="W139" s="70">
        <f>IF(AA135=0,(infos!S4),(infos!S5))</f>
        <v>151</v>
      </c>
      <c r="X139" s="70">
        <f>IF(AA135=0,(infos!T4),(infos!T5))</f>
        <v>367</v>
      </c>
      <c r="Y139" s="70">
        <f>SUM(P139:X139)</f>
        <v>2783</v>
      </c>
      <c r="Z139" s="71"/>
      <c r="AA139" s="70">
        <f>SUM(N139,Y139)</f>
        <v>5485</v>
      </c>
      <c r="AB139" s="71"/>
      <c r="AC139" s="73">
        <f>IF(GESTEP(Y135-19,0),1,0)</f>
        <v>1</v>
      </c>
      <c r="AD139" s="73">
        <f>IF(GESTEP(Y135-20,0),1,0)</f>
        <v>1</v>
      </c>
      <c r="AE139" s="73">
        <f>IF(GESTEP(Y135-21,0),1,0)</f>
        <v>1</v>
      </c>
      <c r="AF139" s="73">
        <f>IF(GESTEP(Y135-22,0),1,0)</f>
        <v>1</v>
      </c>
      <c r="AG139" s="73">
        <f>IF(GESTEP(Y135-23,0),1,0)</f>
        <v>1</v>
      </c>
      <c r="AH139" s="73">
        <f>IF(GESTEP(Y135-24,0),1,0)</f>
        <v>1</v>
      </c>
      <c r="AI139" s="73">
        <f>IF(GESTEP(Y135-25,0),1,0)</f>
        <v>0</v>
      </c>
      <c r="AJ139" s="73">
        <f>IF(GESTEP(Y135-26,0),1,0)</f>
        <v>0</v>
      </c>
      <c r="AK139" s="73">
        <f>IF(GESTEP(Y135-27,0),1,0)</f>
        <v>0</v>
      </c>
      <c r="AL139" s="73">
        <f>IF(GESTEP(Y135-28,0),1,0)</f>
        <v>0</v>
      </c>
      <c r="AM139" s="73">
        <f>IF(GESTEP(Y135-29,0),1,0)</f>
        <v>0</v>
      </c>
      <c r="AN139" s="73">
        <f>IF(GESTEP(Y135-30,0),1,0)</f>
        <v>0</v>
      </c>
      <c r="AO139" s="73">
        <f>IF(GESTEP(Y135-31,0),1,0)</f>
        <v>0</v>
      </c>
      <c r="AP139" s="73">
        <f>IF(GESTEP(Y135-32,0),1,0)</f>
        <v>0</v>
      </c>
      <c r="AQ139" s="73">
        <f>IF(GESTEP(Y135-33,0),1,0)</f>
        <v>0</v>
      </c>
      <c r="AR139" s="73">
        <f>IF(GESTEP(Y135-34,0),1,0)</f>
        <v>0</v>
      </c>
      <c r="AS139" s="73">
        <f>IF(GESTEP(Y135-35,0),1,0)</f>
        <v>0</v>
      </c>
      <c r="AT139" s="73">
        <f>IF(GESTEP(Y135-36,0),1,0)</f>
        <v>0</v>
      </c>
      <c r="AU139" s="71"/>
      <c r="AV139" s="71"/>
    </row>
    <row r="140" spans="1:48" s="3" customFormat="1" ht="20.100000000000001" customHeight="1" x14ac:dyDescent="0.25">
      <c r="A140" s="88" t="s">
        <v>0</v>
      </c>
      <c r="B140" s="88"/>
      <c r="C140" s="88"/>
      <c r="D140" s="70">
        <f t="shared" ref="D140:L140" si="72">D47</f>
        <v>8</v>
      </c>
      <c r="E140" s="70">
        <f t="shared" si="72"/>
        <v>12</v>
      </c>
      <c r="F140" s="70">
        <f t="shared" si="72"/>
        <v>6</v>
      </c>
      <c r="G140" s="70">
        <f t="shared" si="72"/>
        <v>14</v>
      </c>
      <c r="H140" s="70">
        <f t="shared" si="72"/>
        <v>10</v>
      </c>
      <c r="I140" s="70">
        <f t="shared" si="72"/>
        <v>18</v>
      </c>
      <c r="J140" s="70">
        <f t="shared" si="72"/>
        <v>4</v>
      </c>
      <c r="K140" s="70">
        <f t="shared" si="72"/>
        <v>16</v>
      </c>
      <c r="L140" s="70">
        <f t="shared" si="72"/>
        <v>2</v>
      </c>
      <c r="M140" s="71"/>
      <c r="N140" s="59"/>
      <c r="O140" s="71"/>
      <c r="P140" s="70">
        <f t="shared" ref="P140:X140" si="73">P47</f>
        <v>15</v>
      </c>
      <c r="Q140" s="70">
        <f t="shared" si="73"/>
        <v>9</v>
      </c>
      <c r="R140" s="70">
        <f t="shared" si="73"/>
        <v>11</v>
      </c>
      <c r="S140" s="70">
        <f t="shared" si="73"/>
        <v>3</v>
      </c>
      <c r="T140" s="70">
        <f t="shared" si="73"/>
        <v>13</v>
      </c>
      <c r="U140" s="70">
        <f t="shared" si="73"/>
        <v>5</v>
      </c>
      <c r="V140" s="70">
        <f t="shared" si="73"/>
        <v>7</v>
      </c>
      <c r="W140" s="70">
        <f t="shared" si="73"/>
        <v>17</v>
      </c>
      <c r="X140" s="70">
        <f t="shared" si="73"/>
        <v>1</v>
      </c>
      <c r="Y140" s="59"/>
      <c r="Z140" s="71"/>
      <c r="AA140" s="70"/>
      <c r="AB140" s="71"/>
      <c r="AC140" s="73">
        <f>IF(GESTEP(Y135-37,0),1,0)</f>
        <v>0</v>
      </c>
      <c r="AD140" s="73">
        <f>IF(GESTEP(Y135-378,0),1,0)</f>
        <v>0</v>
      </c>
      <c r="AE140" s="73">
        <f>IF(GESTEP(Y135-389,0),1,0)</f>
        <v>0</v>
      </c>
      <c r="AF140" s="73">
        <f>IF(GESTEP(Y135-40,0),1,0)</f>
        <v>0</v>
      </c>
      <c r="AG140" s="73">
        <f>IF(GESTEP(Y135-41,0),1,0)</f>
        <v>0</v>
      </c>
      <c r="AH140" s="73">
        <f>IF(GESTEP(Y135-42,0),1,0)</f>
        <v>0</v>
      </c>
      <c r="AI140" s="73">
        <f>IF(GESTEP(Y135-43,0),1,0)</f>
        <v>0</v>
      </c>
      <c r="AJ140" s="73">
        <f>IF(GESTEP(Y135-44,0),1,0)</f>
        <v>0</v>
      </c>
      <c r="AK140" s="73">
        <f>IF(GESTEP(Y135-45,0),1,0)</f>
        <v>0</v>
      </c>
      <c r="AL140" s="73">
        <f>IF(GESTEP(Y135-46,0),1,0)</f>
        <v>0</v>
      </c>
      <c r="AM140" s="73">
        <f>IF(GESTEP(Y135-47,0),1,0)</f>
        <v>0</v>
      </c>
      <c r="AN140" s="73">
        <f>IF(GESTEP(Y135-48,0),1,0)</f>
        <v>0</v>
      </c>
      <c r="AO140" s="73">
        <f>IF(GESTEP(Y135-49,0),1,0)</f>
        <v>0</v>
      </c>
      <c r="AP140" s="73">
        <f>IF(GESTEP(Y135-50,0),1,0)</f>
        <v>0</v>
      </c>
      <c r="AQ140" s="73">
        <f>IF(GESTEP(Y135-51,0),1,0)</f>
        <v>0</v>
      </c>
      <c r="AR140" s="73">
        <f>IF(GESTEP(Y135-52,0),1,0)</f>
        <v>0</v>
      </c>
      <c r="AS140" s="73">
        <f>IF(GESTEP(Y135-53,0),1,0)</f>
        <v>0</v>
      </c>
      <c r="AT140" s="73">
        <f>IF(GESTEP(Y135-54,0),1,0)</f>
        <v>0</v>
      </c>
      <c r="AU140" s="71"/>
      <c r="AV140" s="71"/>
    </row>
    <row r="141" spans="1:48" s="3" customFormat="1" ht="20.100000000000001" customHeight="1" x14ac:dyDescent="0.25">
      <c r="A141" s="88" t="s">
        <v>2</v>
      </c>
      <c r="B141" s="88"/>
      <c r="C141" s="88"/>
      <c r="D141" s="13">
        <f>IF(D140-AC137=0,(AC141),IF(D140-AD137=0,(AD141),IF(D140-AE137=0,(AE141),IF(D140-AF137=0,(AF141),IF(D140-AG137=0,(AG141),IF(D140-AH137=0,(AH141),IF(D140-AI137=0,(AI141),IF(D140-AJ137=0,(AJ141),IF(D140-AK137=0,(AK141),IF(D140-AL137=0,(AL141),IF(D140-AM137=0,(AM141),IF(D140-AN137=0,(AN141),IF(D140-AO137=0,(AO141),IF(D140-AP137=0,(AP141),IF(D140-AQ137=0,(AQ141),IF(D140-AR137=0,(AR141),IF(D140-AS137=0,(AS141),IF(D140-AT137=0,(AT141)))))))))))))))))))</f>
        <v>1</v>
      </c>
      <c r="E141" s="13">
        <f t="shared" ref="E141" si="74">IF(E140-AD137=0,(AD141),IF(E140-AE137=0,(AE141),IF(E140-AF137=0,(AF141),IF(E140-AG137=0,(AG141),IF(E140-AH137=0,(AH141),IF(E140-AI137=0,(AI141),IF(E140-AJ137=0,(AJ141),IF(E140-AK137=0,(AK141),IF(E140-AL137=0,(AL141),IF(E140-AM137=0,(AM141),IF(E140-AN137=0,(AN141),IF(E140-AO137=0,(AO141),IF(E140-AP137=0,(AP141),IF(E140-AQ137=0,(AQ141),IF(E140-AR137=0,(AR141),IF(E140-AS137=0,(AS141),IF(E140-AT137=0,(AT141),IF(E140-AU137=0,(AU141)))))))))))))))))))</f>
        <v>1</v>
      </c>
      <c r="F141" s="13">
        <f>IF(F140-AE137=0,(AE141),IF(F140-AF137=0,(AF141),IF(F140-AG137=0,(AG141),IF(F140-AH137=0,(AH141),IF(F140-AI137=0,(AI141),IF(F140-AJ137=0,(AJ141),IF(F140-AK137=0,(AK141),IF(F140-AL137=0,(AL141),IF(F140-AM137=0,(AM141),IF(F140-AN137=0,(AN141),IF(F140-AO137=0,(AO141),IF(F140-AP137=0,(AP141),IF(F140-AQ137=0,(AQ141),IF(F140-AR137=0,(AR141),IF(F140-AS137=0,(AS141),IF(F140-AT137=0,(AT141),IF(F140-AU137=0,(AU141),IF(F140-AV137=0,(AV141)))))))))))))))))))</f>
        <v>2</v>
      </c>
      <c r="G141" s="13">
        <f t="shared" ref="G141" si="75">IF(G140-AF137=0,(AF141),IF(G140-AG137=0,(AG141),IF(G140-AH137=0,(AH141),IF(G140-AI137=0,(AI141),IF(G140-AJ137=0,(AJ141),IF(G140-AK137=0,(AK141),IF(G140-AL137=0,(AL141),IF(G140-AM137=0,(AM141),IF(G140-AN137=0,(AN141),IF(G140-AO137=0,(AO141),IF(G140-AP137=0,(AP141),IF(G140-AQ137=0,(AQ141),IF(G140-AR137=0,(AR141),IF(G140-AS137=0,(AS141),IF(G140-AT137=0,(AT141),IF(G140-AU137=0,(AU141),IF(G140-AV137=0,(AV141),IF(G140-AW137=0,(AW141)))))))))))))))))))</f>
        <v>1</v>
      </c>
      <c r="H141" s="13">
        <f>IF(H140-AG137=0,(AG141),IF(H140-AH137=0,(AH141),IF(H140-AI137=0,(AI141),IF(H140-AJ137=0,(AJ141),IF(H140-AK137=0,(AK141),IF(H140-AL137=0,(AL141),IF(H140-AM137=0,(AM141),IF(H140-AN137=0,(AN141),IF(H140-AO137=0,(AO141),IF(H140-AP137=0,(AP141),IF(H140-AQ137=0,(AQ141),IF(H140-AR137=0,(AR141),IF(H140-AS137=0,(AS141),IF(H140-AT137=0,(AT141),IF(H140-AC137=0,(AC141),IF(H140-AD137=0,(AD141),IF(H140-AE137=0,(AE141),IF(H140-AF137=0,(AF141)))))))))))))))))))</f>
        <v>1</v>
      </c>
      <c r="I141" s="13">
        <f t="shared" ref="I141" si="76">IF(I140-AH137=0,(AH141),IF(I140-AI137=0,(AI141),IF(I140-AJ137=0,(AJ141),IF(I140-AK137=0,(AK141),IF(I140-AL137=0,(AL141),IF(I140-AM137=0,(AM141),IF(I140-AN137=0,(AN141),IF(I140-AO137=0,(AO141),IF(I140-AP137=0,(AP141),IF(I140-AQ137=0,(AQ141),IF(I140-AR137=0,(AR141),IF(I140-AS137=0,(AS141),IF(I140-AT137=0,(AT141),IF(I140-AU137=0,(AU141),IF(I140-AV137=0,(AV141),IF(I140-AW137=0,(AW141),IF(I140-AX137=0,(AX141),IF(I140-AY137=0,(AY141)))))))))))))))))))</f>
        <v>1</v>
      </c>
      <c r="J141" s="13">
        <f>IF(J140-AI137=0,(AI141),IF(J140-AJ137=0,(AJ141),IF(J140-AK137=0,(AK141),IF(J140-AL137=0,(AL141),IF(J140-AM137=0,(AM141),IF(J140-AN137=0,(AN141),IF(J140-AO137=0,(AO141),IF(J140-AP137=0,(AP141),IF(J140-AQ137=0,(AQ141),IF(J140-AR137=0,(AR141),IF(J140-AS137=0,(AS141),IF(J140-AT137=0,(AT141),IF(J140-AC137=0,(AC141),IF(J140-AD137=0,(AD141),IF(J140-AE137=0,(AE141),IF(J140-AF137=0,(AF141),IF(J140-AG137=0,(AG141),IF(J140-AH137=0,(AH141)))))))))))))))))))</f>
        <v>2</v>
      </c>
      <c r="K141" s="13">
        <f>IF(K140-AJ137=0,(AJ141),IF(K140-AK137=0,(AK141),IF(K140-AL137=0,(AL141),IF(K140-AM137=0,(AM141),IF(K140-AN137=0,(AN141),IF(K140-AO137=0,(AO141),IF(K140-AP137=0,(AP141),IF(K140-AQ137=0,(AQ141),IF(K140-AR137=0,(AR141),IF(K140-AS137=0,(AS141),IF(K140-AT137=0,(AT141),IF(K140-AC137=0,(AC141),IF(K140-AD137=0,(AD141),IF(K140-AE137=0,(AE141),IF(K140-AF137=0,(AF141),IF(K140-AG137=0,(AG141),IF(K140-AH137=0,(AH141),IF(K140-AI137=0,(AI141)))))))))))))))))))</f>
        <v>1</v>
      </c>
      <c r="L141" s="13">
        <f>IF(L140-AK137=0,(AK141),IF(L140-AL137=0,(AL141),IF(L140-AM137=0,(AM141),IF(L140-AN137=0,(AN141),IF(L140-AO137=0,(AO141),IF(L140-AP137=0,(AP141),IF(L140-AQ137=0,(AQ141),IF(L140-AR137=0,(AR141),IF(L140-AS137=0,(AS141),IF(L140-AT137=0,(AT141),IF(L140-AC137=0,(AC141),IF(L140-AD137=0,(AD141),IF(L140-AE137=0,(AE141),IF(L140-AF137=0,(AF141),IF(L140-AG137=0,(AG141),IF(L140-AH137=0,(AH141),IF(L140-AI137=0,(AI141),IF(L140-AJ137=0,(AJ141)))))))))))))))))))</f>
        <v>2</v>
      </c>
      <c r="N141" s="13">
        <f>IF(D141="",(""),SUM(D141:L141))</f>
        <v>12</v>
      </c>
      <c r="P141" s="13">
        <f>IF(P140-AO137=0,(AO141),IF(P140-AP137=0,(AP141),IF(P140-AQ137=0,(AQ141),IF(P140-AR137=0,(AR141),IF(P140-AS137=0,(AS141),IF(P140-AT137=0,(AT141),IF(P140-AC137=0,(AC141),IF(P140-AD137=0,(AD141),IF(P140-AE137=0,(AE141),IF(P140-AF137=0,(AF141),IF(P140-AG137=0,(AG141),IF(P140-AH137=0,(AH141),IF(P140-AI137=0,(AI141),IF(P140-AJ137=0,(AJ141),IF(P140-AK137=0,(AK141),IF(P140-AL137=0,(AL141),IF(P140-AM137=0,(AM141),IF(P140-AN137=0,(AN141)))))))))))))))))))</f>
        <v>1</v>
      </c>
      <c r="Q141" s="13">
        <f>IF(Q140-AP137=0,(AP141),IF(Q140-AQ137=0,(AQ141),IF(Q140-AR137=0,(AR141),IF(Q140-AS137=0,(AS141),IF(Q140-AT137=0,(AT141),IF(Q140-AC137=0,(AC141),IF(Q140-AD137=0,(AD141),IF(Q140-AE137=0,(AE141),IF(Q140-AF137=0,(AF141),IF(Q140-AG137=0,(AG141),IF(Q140-AH137=0,(AH141),IF(Q140-AI137=0,(AI141),IF(Q140-AJ137=0,(AJ141),IF(Q140-AK137=0,(AK141),IF(Q140-AL137=0,(AL141),IF(Q140-AM137=0,(AM141),IF(Q140-AN137=0,(AN141),IF(Q140-AO137=0,(AO141)))))))))))))))))))</f>
        <v>1</v>
      </c>
      <c r="R141" s="13">
        <f>IF(R140-AQ137=0,(AQ141),IF(R140-AR137=0,(AR141),IF(R140-AS137=0,(AS141),IF(R140-AT137=0,(AT141),IF(R140-AC137=0,(AC141),IF(R140-AD137=0,(AD141),IF(R140-AE137=0,(AE141),IF(R140-AF137=0,(AF141),IF(R140-AG137=0,(AG141),IF(R140-AH137=0,(AH141),IF(R140-AI137=0,(AI141),IF(R140-AJ137=0,(AJ141),IF(R140-AK137=0,(AK141),IF(R140-AL137=0,(AL141),IF(R140-AM137=0,(AM141),IF(R140-AN137=0,(AN141),IF(R140-AO137=0,(AO141),IF(R140-AP137=0,(AP141)))))))))))))))))))</f>
        <v>1</v>
      </c>
      <c r="S141" s="13">
        <f>IF(S140-AR137=0,(AR141),IF(S140-AS137=0,(AS141),IF(S140-AT137=0,(AT141),IF(S140-AC137=0,(AC141),IF(S140-AD137=0,(AD141),IF(S140-AE137=0,(AE141),IF(S140-AF137=0,(AF141),IF(S140-AG137=0,(AG141),IF(S140-AH137=0,(AH141),IF(S140-AI137=0,(AI141),IF(S140-AJ137=0,(AJ141),IF(S140-AK137=0,(AK141),IF(S140-AL137=0,(AL141),IF(S140-AM137=0,(AM141),IF(S140-AN137=0,(AN141),IF(S140-AO137=0,(AO141),IF(S140-AP137=0,(AP141),IF(S140-AQ137=0,(AQ141)))))))))))))))))))</f>
        <v>2</v>
      </c>
      <c r="T141" s="13">
        <f>IF(T140-AS137=0,(AS141),IF(T140-AT137=0,(AT141),IF(T140-AC137=0,(AC141),IF(T140-AD137=0,(AD141),IF(T140-AE137=0,(AE141),IF(T140-AF137=0,(AF141),IF(T140-AG137=0,(AG141),IF(T140-AH137=0,(AH141),IF(T140-AI137=0,(AI141),IF(T140-AJ137=0,(AJ141),IF(T140-AK137=0,(AK141),IF(T140-AL137=0,(AL141),IF(T140-AM137=0,(AM141),IF(T140-AN137=0,(AN141),IF(T140-AO137=0,(AO141),IF(T140-AP137=0,(AP141),IF(T140-AQ137=0,(AQ141),IF(T140-AR137=0,(AR141)))))))))))))))))))</f>
        <v>1</v>
      </c>
      <c r="U141" s="13">
        <f>IF(U140-AT137=0,(AT141),IF(U140-AC137=0,(AC141),IF(U140-AD137=0,(AD141),IF(U140-AE137=0,(AE141),IF(U140-AF137=0,(AF141),IF(U140-AG137=0,(AG141),IF(U140-AH137=0,(AH141),IF(U140-AI137=0,(AI141),IF(U140-AJ137=0,(AJ141),IF(U140-AK137=0,(AK141),IF(U140-AL137=0,(AL141),IF(U140-AM137=0,(AM141),IF(U140-AN137=0,(AN141),IF(U140-AO137=0,(AO141),IF(U140-AP137=0,(AP141),IF(U140-AQ137=0,(AQ141),IF(U140-AR137=0,(AR141),IF(U140-AS137=0,(AS141)))))))))))))))))))</f>
        <v>2</v>
      </c>
      <c r="V141" s="13">
        <f>IF(V140-AC137=0,(AC141),IF(V140-AD137=0,(AD141),IF(V140-AE137=0,(AE141),IF(V140-AF137=0,(AF141),IF(V140-AG137=0,(AG141),IF(V140-AH137=0,(AH141),IF(V140-AI137=0,(AI141),IF(V140-AJ137=0,(AJ141),IF(V140-AK137=0,(AK141),IF(V140-AL137=0,(AL141),IF(V140-AM137=0,(AM141),IF(V140-AN137=0,(AN141),IF(V140-AO137=0,(AO141),IF(V140-AP137=0,(AP141),IF(V140-AQ137=0,(AQ141),IF(V140-AR137=0,(AR141),IF(V140-AS137=0,(AS141),IF(V140-AT137=0,(AT141)))))))))))))))))))</f>
        <v>1</v>
      </c>
      <c r="W141" s="13">
        <f>IF(W140-AD137=0,(AD141),IF(W140-AE137=0,(AE141),IF(W140-AF137=0,(AF141),IF(W140-AG137=0,(AG141),IF(W140-AH137=0,(AH141),IF(W140-AI137=0,(AI141),IF(W140-AJ137=0,(AJ141),IF(W140-AK137=0,(AK141),IF(W140-AL137=0,(AL141),IF(W140-AM137=0,(AM141),IF(W140-AN137=0,(AN141),IF(W140-AO137=0,(AO141),IF(W140-AP137=0,(AP141),IF(W140-AQ137=0,(AQ141),IF(W140-AR137=0,(AR141),IF(W140-AS137=0,(AS141),IF(W140-AT137=0,(AT141),IF(W140-AC137=0,(AC141)))))))))))))))))))</f>
        <v>1</v>
      </c>
      <c r="X141" s="13">
        <f>IF(X140-AE137=0,(AE141),IF(X140-AF137=0,(AF141),IF(X140-AG137=0,(AG141),IF(X140-AH137=0,(AH141),IF(X140-AI137=0,(AI141),IF(X140-AJ137=0,(AJ141),IF(X140-AK137=0,(AK141),IF(X140-AL137=0,(AL141),IF(X140-AM137=0,(AM141),IF(X140-AN137=0,(AN141),IF(X140-AO137=0,(AO141),IF(X140-AP137=0,(AP141),IF(X140-AQ137=0,(AQ141),IF(X140-AR137=0,(AR141),IF(X140-AS137=0,(AS141),IF(X140-AT137=0,(AT141),IF(X140-AC137=0,(AC141),IF(X140-AD137=0,(AD141)))))))))))))))))))</f>
        <v>2</v>
      </c>
      <c r="Y141" s="16">
        <f>IF(L135="",(""),SUM(P141:X141))</f>
        <v>12</v>
      </c>
      <c r="AA141" s="13">
        <f>IF(D141="",(""),SUM(N141,Y141))</f>
        <v>24</v>
      </c>
      <c r="AB141" s="72" t="s">
        <v>2</v>
      </c>
      <c r="AC141" s="73">
        <f xml:space="preserve"> SUM(AC138,AC139,AC140)</f>
        <v>2</v>
      </c>
      <c r="AD141" s="73">
        <f t="shared" ref="AD141:AK141" si="77" xml:space="preserve"> SUM(AD138,AD139,AD140)</f>
        <v>2</v>
      </c>
      <c r="AE141" s="73">
        <f t="shared" si="77"/>
        <v>2</v>
      </c>
      <c r="AF141" s="73">
        <f t="shared" si="77"/>
        <v>2</v>
      </c>
      <c r="AG141" s="73">
        <f t="shared" si="77"/>
        <v>2</v>
      </c>
      <c r="AH141" s="73">
        <f t="shared" si="77"/>
        <v>2</v>
      </c>
      <c r="AI141" s="73">
        <f t="shared" si="77"/>
        <v>1</v>
      </c>
      <c r="AJ141" s="73">
        <f t="shared" si="77"/>
        <v>1</v>
      </c>
      <c r="AK141" s="73">
        <f t="shared" si="77"/>
        <v>1</v>
      </c>
      <c r="AL141" s="73">
        <f xml:space="preserve"> SUM(AL138,AL139,AL140)</f>
        <v>1</v>
      </c>
      <c r="AM141" s="73">
        <f t="shared" ref="AM141:AT141" si="78" xml:space="preserve"> SUM(AM138,AM139,AM140)</f>
        <v>1</v>
      </c>
      <c r="AN141" s="73">
        <f t="shared" si="78"/>
        <v>1</v>
      </c>
      <c r="AO141" s="73">
        <f t="shared" si="78"/>
        <v>1</v>
      </c>
      <c r="AP141" s="73">
        <f t="shared" si="78"/>
        <v>1</v>
      </c>
      <c r="AQ141" s="73">
        <f t="shared" si="78"/>
        <v>1</v>
      </c>
      <c r="AR141" s="73">
        <f t="shared" si="78"/>
        <v>1</v>
      </c>
      <c r="AS141" s="73">
        <f t="shared" si="78"/>
        <v>1</v>
      </c>
      <c r="AT141" s="73">
        <f t="shared" si="78"/>
        <v>1</v>
      </c>
      <c r="AU141" s="71">
        <f>SUM(AC141:AT141)</f>
        <v>24</v>
      </c>
      <c r="AV141" s="71"/>
    </row>
    <row r="142" spans="1:48" s="3" customFormat="1" ht="4.5" customHeight="1" x14ac:dyDescent="0.25">
      <c r="A142" s="71"/>
      <c r="B142" s="71"/>
      <c r="C142" s="71"/>
      <c r="D142" s="17"/>
      <c r="E142" s="9"/>
      <c r="F142" s="9"/>
      <c r="G142" s="9"/>
      <c r="H142" s="9"/>
      <c r="I142" s="9"/>
      <c r="J142" s="9"/>
      <c r="K142" s="9"/>
      <c r="L142" s="9"/>
      <c r="N142" s="17"/>
      <c r="P142" s="9"/>
      <c r="Q142" s="9"/>
      <c r="R142" s="9"/>
      <c r="S142" s="9"/>
      <c r="T142" s="9"/>
      <c r="U142" s="9"/>
      <c r="V142" s="9"/>
      <c r="W142" s="9"/>
      <c r="X142" s="9"/>
      <c r="Y142" s="17"/>
      <c r="AA142" s="9"/>
      <c r="AB142" s="71"/>
      <c r="AC142" s="71"/>
      <c r="AD142" s="71"/>
      <c r="AE142" s="71"/>
      <c r="AF142" s="71"/>
      <c r="AG142" s="71"/>
      <c r="AH142" s="71"/>
      <c r="AI142" s="71"/>
      <c r="AJ142" s="71"/>
      <c r="AK142" s="71"/>
      <c r="AL142" s="71"/>
      <c r="AM142" s="71"/>
      <c r="AN142" s="71"/>
      <c r="AO142" s="71"/>
      <c r="AP142" s="71"/>
      <c r="AQ142" s="71"/>
      <c r="AR142" s="71"/>
      <c r="AS142" s="71"/>
      <c r="AT142" s="71"/>
      <c r="AU142" s="71"/>
      <c r="AV142" s="71"/>
    </row>
    <row r="143" spans="1:48" s="3" customFormat="1" ht="19.5" customHeight="1" x14ac:dyDescent="0.25">
      <c r="A143" s="88" t="s">
        <v>21</v>
      </c>
      <c r="B143" s="88"/>
      <c r="C143" s="88"/>
      <c r="D143" s="16">
        <v>5</v>
      </c>
      <c r="E143" s="13">
        <v>8</v>
      </c>
      <c r="F143" s="13">
        <v>6</v>
      </c>
      <c r="G143" s="13">
        <v>8</v>
      </c>
      <c r="H143" s="13">
        <v>3</v>
      </c>
      <c r="I143" s="13">
        <v>7</v>
      </c>
      <c r="J143" s="13">
        <v>6</v>
      </c>
      <c r="K143" s="13">
        <v>5</v>
      </c>
      <c r="L143" s="13">
        <v>6</v>
      </c>
      <c r="N143" s="13">
        <f>IF(D143="",(""),SUM(D143:L143))</f>
        <v>54</v>
      </c>
      <c r="P143" s="13">
        <v>6</v>
      </c>
      <c r="Q143" s="13">
        <v>8</v>
      </c>
      <c r="R143" s="13">
        <v>4</v>
      </c>
      <c r="S143" s="13">
        <v>6</v>
      </c>
      <c r="T143" s="13">
        <v>6</v>
      </c>
      <c r="U143" s="13">
        <v>4</v>
      </c>
      <c r="V143" s="13">
        <v>7</v>
      </c>
      <c r="W143" s="13">
        <v>4</v>
      </c>
      <c r="X143" s="13">
        <v>6</v>
      </c>
      <c r="Y143" s="13">
        <f>IF(P143="",(""),SUM(P143:X143))</f>
        <v>51</v>
      </c>
      <c r="AA143" s="13">
        <f>IF(N143="",(""),SUM(N143,Y143))</f>
        <v>105</v>
      </c>
      <c r="AB143" s="71"/>
      <c r="AC143" s="71"/>
      <c r="AD143" s="71"/>
      <c r="AE143" s="71"/>
      <c r="AF143" s="71"/>
      <c r="AG143" s="71"/>
      <c r="AH143" s="71"/>
      <c r="AI143" s="71"/>
      <c r="AJ143" s="71"/>
      <c r="AK143" s="71"/>
      <c r="AL143" s="71"/>
      <c r="AM143" s="71"/>
      <c r="AN143" s="71"/>
      <c r="AO143" s="71"/>
      <c r="AP143" s="71"/>
      <c r="AQ143" s="71"/>
      <c r="AR143" s="71"/>
      <c r="AS143" s="71"/>
      <c r="AT143" s="71"/>
      <c r="AU143" s="71"/>
      <c r="AV143" s="71"/>
    </row>
    <row r="144" spans="1:48" s="3" customFormat="1" ht="5.0999999999999996" customHeight="1" x14ac:dyDescent="0.25">
      <c r="A144" s="71"/>
      <c r="B144" s="71"/>
      <c r="C144" s="71"/>
      <c r="D144" s="17"/>
      <c r="E144" s="9"/>
      <c r="F144" s="9"/>
      <c r="G144" s="9"/>
      <c r="H144" s="9"/>
      <c r="I144" s="9"/>
      <c r="J144" s="9"/>
      <c r="K144" s="9"/>
      <c r="L144" s="9"/>
      <c r="N144" s="17"/>
      <c r="P144" s="9"/>
      <c r="Q144" s="9"/>
      <c r="R144" s="9"/>
      <c r="S144" s="9"/>
      <c r="T144" s="9"/>
      <c r="U144" s="9"/>
      <c r="V144" s="9"/>
      <c r="W144" s="9"/>
      <c r="X144" s="9"/>
      <c r="Y144" s="17"/>
      <c r="AA144" s="9"/>
      <c r="AB144" s="71"/>
      <c r="AC144" s="71"/>
      <c r="AD144" s="71"/>
      <c r="AE144" s="71"/>
      <c r="AF144" s="71"/>
      <c r="AG144" s="71"/>
      <c r="AH144" s="71"/>
      <c r="AI144" s="71"/>
      <c r="AJ144" s="71"/>
      <c r="AK144" s="71"/>
      <c r="AL144" s="71"/>
      <c r="AM144" s="71"/>
      <c r="AN144" s="71"/>
      <c r="AO144" s="71"/>
      <c r="AP144" s="71"/>
      <c r="AQ144" s="71"/>
      <c r="AR144" s="71"/>
      <c r="AS144" s="71"/>
      <c r="AT144" s="71"/>
      <c r="AU144" s="71"/>
      <c r="AV144" s="71"/>
    </row>
    <row r="145" spans="1:48" s="3" customFormat="1" ht="19.5" customHeight="1" x14ac:dyDescent="0.25">
      <c r="A145" s="88" t="s">
        <v>22</v>
      </c>
      <c r="B145" s="88"/>
      <c r="C145" s="88"/>
      <c r="D145" s="30">
        <f>IF(D143=0,(""),IF(D138-D143+2&lt;=0,(0),IF(D138-D143+2=1,(1),IF(D138-D143+2=2,(2),IF(D138-D143+2=3,(3),IF(D138-D143+2=4,(4)))))))</f>
        <v>1</v>
      </c>
      <c r="E145" s="30">
        <f t="shared" ref="E145:L145" si="79">IF(E143=0,(""),IF(E138-E143+2&lt;=0,(0),IF(E138-E143+2=1,(1),IF(E138-E143+2=2,(2),IF(E138-E143+2=3,(3),IF(E138-E143+2=4,(4)))))))</f>
        <v>0</v>
      </c>
      <c r="F145" s="30">
        <f t="shared" si="79"/>
        <v>0</v>
      </c>
      <c r="G145" s="30">
        <f t="shared" si="79"/>
        <v>0</v>
      </c>
      <c r="H145" s="30">
        <f t="shared" si="79"/>
        <v>3</v>
      </c>
      <c r="I145" s="30">
        <f t="shared" si="79"/>
        <v>0</v>
      </c>
      <c r="J145" s="30">
        <f t="shared" si="79"/>
        <v>1</v>
      </c>
      <c r="K145" s="30">
        <f t="shared" si="79"/>
        <v>0</v>
      </c>
      <c r="L145" s="30">
        <f t="shared" si="79"/>
        <v>1</v>
      </c>
      <c r="N145" s="16">
        <f>IF(D145="",(""),SUM(D145:L145))</f>
        <v>6</v>
      </c>
      <c r="P145" s="30">
        <f>IF(P143=0,(""),IF(P138-P143+2&lt;=0,(0),IF(P138-P143+2=1,(1),IF(P138-P143+2=2,(2),IF(P138-P143+2=3,(3),IF(P138-P143+2=4,(4)))))))</f>
        <v>0</v>
      </c>
      <c r="Q145" s="30">
        <f t="shared" ref="Q145:X145" si="80">IF(Q143=0,(""),IF(Q138-Q143+2&lt;=0,(0),IF(Q138-Q143+2=1,(1),IF(Q138-Q143+2=2,(2),IF(Q138-Q143+2=3,(3),IF(Q138-Q143+2=4,(4)))))))</f>
        <v>0</v>
      </c>
      <c r="R145" s="30">
        <f t="shared" si="80"/>
        <v>2</v>
      </c>
      <c r="S145" s="30">
        <f t="shared" si="80"/>
        <v>1</v>
      </c>
      <c r="T145" s="30">
        <f t="shared" si="80"/>
        <v>0</v>
      </c>
      <c r="U145" s="30">
        <f t="shared" si="80"/>
        <v>2</v>
      </c>
      <c r="V145" s="30">
        <f t="shared" si="80"/>
        <v>0</v>
      </c>
      <c r="W145" s="30">
        <f t="shared" si="80"/>
        <v>1</v>
      </c>
      <c r="X145" s="30">
        <f t="shared" si="80"/>
        <v>0</v>
      </c>
      <c r="Y145" s="16">
        <f>IF(D145="",(""),SUM(P145:X145))</f>
        <v>6</v>
      </c>
      <c r="AA145" s="13">
        <f>IF(D145="",(""),SUM(N145,Y145))</f>
        <v>12</v>
      </c>
      <c r="AB145" s="71"/>
      <c r="AC145" s="71"/>
      <c r="AD145" s="71"/>
      <c r="AE145" s="71"/>
      <c r="AF145" s="71"/>
      <c r="AG145" s="71"/>
      <c r="AH145" s="71"/>
      <c r="AI145" s="71"/>
      <c r="AJ145" s="71"/>
      <c r="AK145" s="71"/>
      <c r="AL145" s="71"/>
      <c r="AM145" s="71"/>
      <c r="AN145" s="71"/>
      <c r="AO145" s="71"/>
      <c r="AP145" s="71"/>
      <c r="AQ145" s="71"/>
      <c r="AR145" s="71"/>
      <c r="AS145" s="71"/>
      <c r="AT145" s="71"/>
      <c r="AU145" s="71"/>
      <c r="AV145" s="71"/>
    </row>
    <row r="146" spans="1:48" s="3" customFormat="1" ht="5.0999999999999996" customHeight="1" x14ac:dyDescent="0.25">
      <c r="A146" s="89"/>
      <c r="B146" s="90"/>
      <c r="C146" s="90"/>
      <c r="D146" s="49"/>
      <c r="E146" s="21"/>
      <c r="F146" s="21"/>
      <c r="G146" s="21"/>
      <c r="H146" s="21"/>
      <c r="I146" s="21"/>
      <c r="J146" s="21"/>
      <c r="K146" s="21"/>
      <c r="L146" s="21"/>
      <c r="N146" s="49"/>
      <c r="P146" s="21"/>
      <c r="Q146" s="21"/>
      <c r="R146" s="21"/>
      <c r="S146" s="21"/>
      <c r="T146" s="21"/>
      <c r="U146" s="21"/>
      <c r="V146" s="21"/>
      <c r="W146" s="21"/>
      <c r="X146" s="21"/>
      <c r="Y146" s="49"/>
      <c r="AA146" s="50"/>
      <c r="AB146" s="71"/>
      <c r="AC146" s="71"/>
      <c r="AD146" s="71"/>
      <c r="AE146" s="71"/>
      <c r="AF146" s="71"/>
      <c r="AG146" s="71"/>
      <c r="AH146" s="71"/>
      <c r="AI146" s="71"/>
      <c r="AJ146" s="71"/>
      <c r="AK146" s="71"/>
      <c r="AL146" s="71"/>
      <c r="AM146" s="71"/>
      <c r="AN146" s="71"/>
      <c r="AO146" s="71"/>
      <c r="AP146" s="71"/>
      <c r="AQ146" s="71"/>
      <c r="AR146" s="71"/>
      <c r="AS146" s="71"/>
      <c r="AT146" s="71"/>
      <c r="AU146" s="71"/>
      <c r="AV146" s="71"/>
    </row>
    <row r="147" spans="1:48" s="3" customFormat="1" ht="19.5" customHeight="1" x14ac:dyDescent="0.25">
      <c r="A147" s="88" t="s">
        <v>23</v>
      </c>
      <c r="B147" s="88"/>
      <c r="C147" s="88"/>
      <c r="D147" s="30">
        <f t="shared" ref="D147:L147" si="81">IF(D143=0,(""),IF(D138+D141-D143+2&lt;=0,(0),IF(D138+D141-D143+2=1,(1),IF(D138+D141-D143+2=2,(2),IF(D138+D141-D143+2=3,(3),IF(D138+D141-D143+2=4,(4),IF(D138+D141-D143+2=5,(5))))))))</f>
        <v>2</v>
      </c>
      <c r="E147" s="30">
        <f t="shared" si="81"/>
        <v>0</v>
      </c>
      <c r="F147" s="30">
        <f t="shared" si="81"/>
        <v>1</v>
      </c>
      <c r="G147" s="30">
        <f t="shared" si="81"/>
        <v>0</v>
      </c>
      <c r="H147" s="30">
        <f t="shared" si="81"/>
        <v>4</v>
      </c>
      <c r="I147" s="30">
        <f t="shared" si="81"/>
        <v>0</v>
      </c>
      <c r="J147" s="30">
        <f t="shared" si="81"/>
        <v>3</v>
      </c>
      <c r="K147" s="30">
        <f t="shared" si="81"/>
        <v>1</v>
      </c>
      <c r="L147" s="30">
        <f t="shared" si="81"/>
        <v>3</v>
      </c>
      <c r="N147" s="16">
        <f>IF(D147="",(""),SUM(D147:L147))</f>
        <v>14</v>
      </c>
      <c r="P147" s="30">
        <f t="shared" ref="P147:X147" si="82">IF(P143=0,(""),IF(P138+P141-P143+2&lt;=0,(0),IF(P138+P141-P143+2=1,(1),IF(P138+P141-P143+2=2,(2),IF(P138+P141-P143+2=3,(3),IF(P138+P141-P143+2=4,(4),IF(P138+P141-P143+2=5,(5))))))))</f>
        <v>1</v>
      </c>
      <c r="Q147" s="30">
        <f t="shared" si="82"/>
        <v>0</v>
      </c>
      <c r="R147" s="30">
        <f t="shared" si="82"/>
        <v>3</v>
      </c>
      <c r="S147" s="30">
        <f t="shared" si="82"/>
        <v>3</v>
      </c>
      <c r="T147" s="30">
        <f t="shared" si="82"/>
        <v>0</v>
      </c>
      <c r="U147" s="30">
        <f t="shared" si="82"/>
        <v>4</v>
      </c>
      <c r="V147" s="30">
        <f t="shared" si="82"/>
        <v>0</v>
      </c>
      <c r="W147" s="30">
        <f t="shared" si="82"/>
        <v>2</v>
      </c>
      <c r="X147" s="30">
        <f t="shared" si="82"/>
        <v>2</v>
      </c>
      <c r="Y147" s="16">
        <f>IF(D147="",(""),SUM(P147:X147))</f>
        <v>15</v>
      </c>
      <c r="AA147" s="13">
        <f>IF(D147="",(""),SUM(N147,Y147))</f>
        <v>29</v>
      </c>
      <c r="AB147" s="71"/>
      <c r="AC147" s="71"/>
      <c r="AD147" s="71"/>
      <c r="AE147" s="71"/>
      <c r="AF147" s="71"/>
      <c r="AG147" s="71"/>
      <c r="AH147" s="71"/>
      <c r="AI147" s="71"/>
      <c r="AJ147" s="71"/>
      <c r="AK147" s="71"/>
      <c r="AL147" s="71"/>
      <c r="AM147" s="71"/>
      <c r="AN147" s="71"/>
      <c r="AO147" s="71"/>
      <c r="AP147" s="71"/>
      <c r="AQ147" s="71"/>
      <c r="AR147" s="71"/>
      <c r="AS147" s="71"/>
      <c r="AT147" s="71"/>
      <c r="AU147" s="71"/>
      <c r="AV147" s="71"/>
    </row>
    <row r="148" spans="1:48" s="3" customFormat="1" ht="5.0999999999999996" customHeight="1" x14ac:dyDescent="0.25">
      <c r="A148" s="90"/>
      <c r="B148" s="71"/>
      <c r="C148" s="71"/>
      <c r="D148" s="92"/>
      <c r="E148" s="90"/>
      <c r="F148" s="90"/>
      <c r="G148" s="90"/>
      <c r="H148" s="90"/>
      <c r="I148" s="90"/>
      <c r="J148" s="90"/>
      <c r="K148" s="90"/>
      <c r="L148" s="90"/>
      <c r="M148" s="90"/>
      <c r="N148" s="92"/>
      <c r="O148" s="90"/>
      <c r="P148" s="90"/>
      <c r="Q148" s="90"/>
      <c r="R148" s="90"/>
      <c r="S148" s="90"/>
      <c r="T148" s="90"/>
      <c r="U148" s="90"/>
      <c r="V148" s="90"/>
      <c r="W148" s="90"/>
      <c r="X148" s="91"/>
      <c r="Y148" s="92"/>
      <c r="Z148" s="90"/>
      <c r="AA148" s="91"/>
      <c r="AB148" s="71"/>
      <c r="AC148" s="71"/>
      <c r="AD148" s="71"/>
      <c r="AE148" s="71"/>
      <c r="AF148" s="71"/>
      <c r="AG148" s="71"/>
      <c r="AH148" s="71"/>
      <c r="AI148" s="71"/>
      <c r="AJ148" s="71"/>
      <c r="AK148" s="71"/>
      <c r="AL148" s="71"/>
      <c r="AM148" s="71"/>
      <c r="AN148" s="71"/>
      <c r="AO148" s="71"/>
      <c r="AP148" s="71"/>
      <c r="AQ148" s="71"/>
      <c r="AR148" s="71"/>
      <c r="AS148" s="71"/>
      <c r="AT148" s="71"/>
      <c r="AU148" s="71"/>
      <c r="AV148" s="71"/>
    </row>
    <row r="149" spans="1:48" ht="33.950000000000003" customHeight="1" x14ac:dyDescent="0.25">
      <c r="A149" s="88" t="s">
        <v>3</v>
      </c>
      <c r="B149" s="60"/>
      <c r="C149" s="60"/>
      <c r="D149" s="155"/>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7"/>
      <c r="AB149" s="75"/>
      <c r="AC149" s="75"/>
      <c r="AD149" s="75"/>
      <c r="AE149" s="75"/>
      <c r="AF149" s="75"/>
      <c r="AG149" s="75"/>
      <c r="AH149" s="75"/>
      <c r="AI149" s="75"/>
      <c r="AJ149" s="75"/>
      <c r="AK149" s="75"/>
      <c r="AL149" s="75"/>
      <c r="AM149" s="75"/>
      <c r="AN149" s="75"/>
      <c r="AO149" s="75"/>
      <c r="AP149" s="75"/>
      <c r="AQ149" s="75"/>
      <c r="AR149" s="75"/>
      <c r="AS149" s="75"/>
      <c r="AT149" s="75"/>
      <c r="AU149" s="75"/>
      <c r="AV149" s="75"/>
    </row>
    <row r="150" spans="1:48" ht="5.85" customHeight="1" x14ac:dyDescent="0.25">
      <c r="A150" s="93"/>
      <c r="B150" s="60"/>
      <c r="C150" s="60"/>
      <c r="D150" s="77"/>
      <c r="E150" s="94"/>
      <c r="F150" s="94"/>
      <c r="G150" s="94"/>
      <c r="H150" s="94"/>
      <c r="I150" s="95"/>
      <c r="J150" s="95"/>
      <c r="K150" s="95"/>
      <c r="L150" s="95"/>
      <c r="M150" s="95"/>
      <c r="N150" s="95"/>
      <c r="O150" s="95"/>
      <c r="P150" s="95"/>
      <c r="Q150" s="95"/>
      <c r="R150" s="95"/>
      <c r="S150" s="95"/>
      <c r="T150" s="94"/>
      <c r="U150" s="94"/>
      <c r="V150" s="95"/>
      <c r="W150" s="95"/>
      <c r="X150" s="95"/>
      <c r="Y150" s="95"/>
      <c r="Z150" s="94"/>
      <c r="AA150" s="94"/>
      <c r="AB150" s="75"/>
      <c r="AC150" s="75"/>
      <c r="AD150" s="75"/>
      <c r="AE150" s="75"/>
      <c r="AF150" s="75"/>
      <c r="AG150" s="75"/>
      <c r="AH150" s="75"/>
      <c r="AI150" s="75"/>
      <c r="AJ150" s="75"/>
      <c r="AK150" s="75"/>
      <c r="AL150" s="75"/>
      <c r="AM150" s="75"/>
      <c r="AN150" s="75"/>
      <c r="AO150" s="75"/>
      <c r="AP150" s="75"/>
      <c r="AQ150" s="75"/>
      <c r="AR150" s="75"/>
      <c r="AS150" s="75"/>
      <c r="AT150" s="75"/>
      <c r="AU150" s="75"/>
      <c r="AV150" s="75"/>
    </row>
    <row r="151" spans="1:48" ht="21" x14ac:dyDescent="0.25">
      <c r="A151" s="153"/>
      <c r="B151" s="76"/>
      <c r="C151" s="76"/>
      <c r="D151" s="77"/>
      <c r="E151" s="76"/>
      <c r="F151" s="76"/>
      <c r="G151" s="76"/>
      <c r="H151" s="76"/>
      <c r="I151" s="135" t="str">
        <f>infos!$W$1</f>
        <v>GOLF DU CHÂTEAU D'AUGERVILLE</v>
      </c>
      <c r="J151" s="136"/>
      <c r="K151" s="136"/>
      <c r="L151" s="136"/>
      <c r="M151" s="136"/>
      <c r="N151" s="136"/>
      <c r="O151" s="136"/>
      <c r="P151" s="136"/>
      <c r="Q151" s="136"/>
      <c r="R151" s="136"/>
      <c r="S151" s="137"/>
      <c r="T151" s="78"/>
      <c r="U151" s="78"/>
      <c r="V151" s="122">
        <f>infos!$Z$2</f>
        <v>41807</v>
      </c>
      <c r="W151" s="123"/>
      <c r="X151" s="123"/>
      <c r="Y151" s="124"/>
      <c r="Z151" s="79"/>
      <c r="AA151" s="76"/>
      <c r="AB151" s="75"/>
      <c r="AC151" s="75"/>
      <c r="AD151" s="75"/>
      <c r="AE151" s="75"/>
      <c r="AF151" s="75"/>
      <c r="AG151" s="75"/>
      <c r="AH151" s="75"/>
      <c r="AI151" s="75"/>
      <c r="AJ151" s="75"/>
      <c r="AK151" s="75"/>
      <c r="AL151" s="75"/>
      <c r="AM151" s="75"/>
      <c r="AN151" s="75"/>
      <c r="AO151" s="75"/>
      <c r="AP151" s="75"/>
      <c r="AQ151" s="75"/>
      <c r="AR151" s="75"/>
      <c r="AS151" s="75"/>
      <c r="AT151" s="75"/>
      <c r="AU151" s="75"/>
      <c r="AV151" s="75"/>
    </row>
    <row r="152" spans="1:48" ht="21" x14ac:dyDescent="0.25">
      <c r="A152" s="153"/>
      <c r="B152" s="76"/>
      <c r="C152" s="76"/>
      <c r="D152" s="77"/>
      <c r="E152" s="76"/>
      <c r="F152" s="76"/>
      <c r="G152" s="76"/>
      <c r="H152" s="60"/>
      <c r="I152" s="80"/>
      <c r="J152" s="81"/>
      <c r="K152" s="81"/>
      <c r="L152" s="81"/>
      <c r="M152" s="81"/>
      <c r="N152" s="102" t="str">
        <f>infos!$W$2</f>
        <v>STROKE-PLAY - 18 Trous</v>
      </c>
      <c r="O152" s="81"/>
      <c r="P152" s="81"/>
      <c r="Q152" s="81"/>
      <c r="R152" s="81"/>
      <c r="S152" s="81"/>
      <c r="T152" s="60"/>
      <c r="U152" s="78"/>
      <c r="V152" s="76"/>
      <c r="W152" s="82" t="s">
        <v>8</v>
      </c>
      <c r="X152" s="76">
        <f>infos!$X$3</f>
        <v>72</v>
      </c>
      <c r="Y152" s="77"/>
      <c r="Z152" s="79"/>
      <c r="AA152" s="83" t="s">
        <v>43</v>
      </c>
      <c r="AB152" s="75"/>
      <c r="AC152" s="75"/>
      <c r="AD152" s="75"/>
      <c r="AE152" s="75"/>
      <c r="AF152" s="75"/>
      <c r="AG152" s="75"/>
      <c r="AH152" s="75"/>
      <c r="AI152" s="75"/>
      <c r="AJ152" s="75"/>
      <c r="AK152" s="75"/>
      <c r="AL152" s="75"/>
      <c r="AM152" s="75"/>
      <c r="AN152" s="75"/>
      <c r="AO152" s="75"/>
      <c r="AP152" s="75"/>
      <c r="AQ152" s="75"/>
      <c r="AR152" s="75"/>
      <c r="AS152" s="75"/>
      <c r="AT152" s="75"/>
      <c r="AU152" s="75"/>
      <c r="AV152" s="75"/>
    </row>
    <row r="153" spans="1:48" ht="5.85" customHeight="1" x14ac:dyDescent="0.25">
      <c r="A153" s="75"/>
      <c r="B153" s="60"/>
      <c r="C153" s="60"/>
      <c r="D153" s="84"/>
      <c r="E153" s="60"/>
      <c r="F153" s="60"/>
      <c r="G153" s="60"/>
      <c r="H153" s="60"/>
      <c r="I153" s="60"/>
      <c r="J153" s="60"/>
      <c r="K153" s="60"/>
      <c r="L153" s="60"/>
      <c r="M153" s="60"/>
      <c r="N153" s="84"/>
      <c r="O153" s="60"/>
      <c r="P153" s="60"/>
      <c r="Q153" s="60"/>
      <c r="R153" s="60"/>
      <c r="S153" s="60"/>
      <c r="T153" s="60"/>
      <c r="U153" s="60"/>
      <c r="V153" s="60"/>
      <c r="W153" s="60"/>
      <c r="X153" s="60"/>
      <c r="Y153" s="84"/>
      <c r="Z153" s="75"/>
      <c r="AA153" s="60"/>
      <c r="AB153" s="75"/>
      <c r="AC153" s="75"/>
      <c r="AD153" s="75"/>
      <c r="AE153" s="75"/>
      <c r="AF153" s="75"/>
      <c r="AG153" s="75"/>
      <c r="AH153" s="75"/>
      <c r="AI153" s="75"/>
      <c r="AJ153" s="75"/>
      <c r="AK153" s="75"/>
      <c r="AL153" s="75"/>
      <c r="AM153" s="75"/>
      <c r="AN153" s="75"/>
      <c r="AO153" s="75"/>
      <c r="AP153" s="75"/>
      <c r="AQ153" s="75"/>
      <c r="AR153" s="75"/>
      <c r="AS153" s="75"/>
      <c r="AT153" s="75"/>
      <c r="AU153" s="75"/>
      <c r="AV153" s="75"/>
    </row>
    <row r="154" spans="1:48" x14ac:dyDescent="0.25">
      <c r="A154" s="138" t="str">
        <f>IF(infos!V15="",(""),IF(infos!V15=9,(infos!W15)))</f>
        <v>PAPAZIAN Georges</v>
      </c>
      <c r="B154" s="139"/>
      <c r="C154" s="139"/>
      <c r="D154" s="139"/>
      <c r="E154" s="139"/>
      <c r="F154" s="139"/>
      <c r="G154" s="139"/>
      <c r="H154" s="140"/>
      <c r="I154" s="68"/>
      <c r="J154" s="119" t="s">
        <v>11</v>
      </c>
      <c r="K154" s="119"/>
      <c r="L154" s="125">
        <f>IF(infos!V15=0,(""),IF(infos!V15=9,(infos!Y15)))</f>
        <v>19.100000000000001</v>
      </c>
      <c r="M154" s="126"/>
      <c r="N154" s="84" t="s">
        <v>10</v>
      </c>
      <c r="O154" s="132">
        <f>IF(AA154=(""),(""),IF(AA154=0,(infos!Z4),(infos!Z5)))</f>
        <v>69.8</v>
      </c>
      <c r="P154" s="133"/>
      <c r="Q154" s="60"/>
      <c r="R154" s="154" t="s">
        <v>9</v>
      </c>
      <c r="S154" s="119"/>
      <c r="T154" s="132">
        <f>IF(AA154=(""),(""),IF(AA154=0,(infos!X4),(infos!X5)))</f>
        <v>128</v>
      </c>
      <c r="U154" s="133"/>
      <c r="V154" s="119" t="s">
        <v>12</v>
      </c>
      <c r="W154" s="119"/>
      <c r="X154" s="119"/>
      <c r="Y154" s="66">
        <f>(IF(L154="",(""),ROUND((L154*T154/113)+(O154-X152),0)))</f>
        <v>19</v>
      </c>
      <c r="Z154" s="60"/>
      <c r="AA154" s="58">
        <f>IF(infos!V15=0,(""),IF(infos!V15=9,(infos!AB15)))</f>
        <v>0</v>
      </c>
      <c r="AB154" s="60"/>
      <c r="AC154" s="75"/>
      <c r="AD154" s="75"/>
      <c r="AE154" s="75"/>
      <c r="AF154" s="75"/>
      <c r="AG154" s="75"/>
      <c r="AH154" s="75"/>
      <c r="AI154" s="75"/>
      <c r="AJ154" s="75"/>
      <c r="AK154" s="75"/>
      <c r="AL154" s="75"/>
      <c r="AM154" s="75"/>
      <c r="AN154" s="75"/>
      <c r="AO154" s="75"/>
      <c r="AP154" s="75"/>
      <c r="AQ154" s="75"/>
      <c r="AR154" s="75"/>
      <c r="AS154" s="75"/>
      <c r="AT154" s="75"/>
      <c r="AU154" s="75"/>
      <c r="AV154" s="75"/>
    </row>
    <row r="155" spans="1:48" ht="5.25" customHeight="1" x14ac:dyDescent="0.25">
      <c r="A155" s="75"/>
      <c r="B155" s="60"/>
      <c r="C155" s="60"/>
      <c r="D155" s="84"/>
      <c r="E155" s="60"/>
      <c r="F155" s="60"/>
      <c r="G155" s="60"/>
      <c r="H155" s="60"/>
      <c r="I155" s="60"/>
      <c r="J155" s="60"/>
      <c r="K155" s="60"/>
      <c r="L155" s="60"/>
      <c r="M155" s="60"/>
      <c r="N155" s="84"/>
      <c r="O155" s="60"/>
      <c r="P155" s="60"/>
      <c r="Q155" s="60"/>
      <c r="R155" s="60"/>
      <c r="S155" s="60"/>
      <c r="T155" s="60"/>
      <c r="U155" s="60"/>
      <c r="V155" s="60"/>
      <c r="W155" s="60"/>
      <c r="X155" s="60"/>
      <c r="Y155" s="84"/>
      <c r="Z155" s="75"/>
      <c r="AA155" s="60"/>
      <c r="AB155" s="75"/>
      <c r="AC155" s="75"/>
      <c r="AD155" s="75"/>
      <c r="AE155" s="75"/>
      <c r="AF155" s="75"/>
      <c r="AG155" s="75"/>
      <c r="AH155" s="75"/>
      <c r="AI155" s="75"/>
      <c r="AJ155" s="75"/>
      <c r="AK155" s="75"/>
      <c r="AL155" s="75"/>
      <c r="AM155" s="75"/>
      <c r="AN155" s="75"/>
      <c r="AO155" s="75"/>
      <c r="AP155" s="75"/>
      <c r="AQ155" s="75"/>
      <c r="AR155" s="75"/>
      <c r="AS155" s="75"/>
      <c r="AT155" s="75"/>
      <c r="AU155" s="75"/>
      <c r="AV155" s="75"/>
    </row>
    <row r="156" spans="1:48" s="29" customFormat="1" ht="19.5" customHeight="1" x14ac:dyDescent="0.25">
      <c r="A156" s="85"/>
      <c r="B156" s="85">
        <v>1</v>
      </c>
      <c r="C156" s="85"/>
      <c r="D156" s="86">
        <v>1</v>
      </c>
      <c r="E156" s="87">
        <v>2</v>
      </c>
      <c r="F156" s="87">
        <v>3</v>
      </c>
      <c r="G156" s="87">
        <v>4</v>
      </c>
      <c r="H156" s="87">
        <v>5</v>
      </c>
      <c r="I156" s="87">
        <v>6</v>
      </c>
      <c r="J156" s="87">
        <v>7</v>
      </c>
      <c r="K156" s="87">
        <v>8</v>
      </c>
      <c r="L156" s="87">
        <v>9</v>
      </c>
      <c r="M156" s="73"/>
      <c r="N156" s="59" t="s">
        <v>5</v>
      </c>
      <c r="O156" s="73"/>
      <c r="P156" s="87">
        <v>10</v>
      </c>
      <c r="Q156" s="87">
        <v>11</v>
      </c>
      <c r="R156" s="87">
        <v>12</v>
      </c>
      <c r="S156" s="87">
        <v>13</v>
      </c>
      <c r="T156" s="87">
        <v>14</v>
      </c>
      <c r="U156" s="87">
        <v>15</v>
      </c>
      <c r="V156" s="87">
        <v>16</v>
      </c>
      <c r="W156" s="87">
        <v>17</v>
      </c>
      <c r="X156" s="87">
        <v>18</v>
      </c>
      <c r="Y156" s="59" t="s">
        <v>6</v>
      </c>
      <c r="Z156" s="71"/>
      <c r="AA156" s="70" t="s">
        <v>7</v>
      </c>
      <c r="AB156" s="72" t="s">
        <v>0</v>
      </c>
      <c r="AC156" s="73">
        <v>1</v>
      </c>
      <c r="AD156" s="73">
        <v>2</v>
      </c>
      <c r="AE156" s="73">
        <v>3</v>
      </c>
      <c r="AF156" s="73">
        <v>4</v>
      </c>
      <c r="AG156" s="73">
        <v>5</v>
      </c>
      <c r="AH156" s="73">
        <v>6</v>
      </c>
      <c r="AI156" s="73">
        <v>7</v>
      </c>
      <c r="AJ156" s="73">
        <v>8</v>
      </c>
      <c r="AK156" s="73">
        <v>9</v>
      </c>
      <c r="AL156" s="73">
        <v>10</v>
      </c>
      <c r="AM156" s="73">
        <v>11</v>
      </c>
      <c r="AN156" s="73">
        <v>12</v>
      </c>
      <c r="AO156" s="73">
        <v>13</v>
      </c>
      <c r="AP156" s="73">
        <v>14</v>
      </c>
      <c r="AQ156" s="73">
        <v>15</v>
      </c>
      <c r="AR156" s="73">
        <v>16</v>
      </c>
      <c r="AS156" s="73">
        <v>17</v>
      </c>
      <c r="AT156" s="73">
        <v>18</v>
      </c>
      <c r="AU156" s="96"/>
      <c r="AV156" s="96"/>
    </row>
    <row r="157" spans="1:48" s="3" customFormat="1" ht="19.5" customHeight="1" x14ac:dyDescent="0.25">
      <c r="A157" s="88" t="s">
        <v>1</v>
      </c>
      <c r="B157" s="88"/>
      <c r="C157" s="88"/>
      <c r="D157" s="59">
        <f t="shared" ref="D157:L157" si="83">D45</f>
        <v>4</v>
      </c>
      <c r="E157" s="70">
        <f t="shared" si="83"/>
        <v>5</v>
      </c>
      <c r="F157" s="70">
        <f t="shared" si="83"/>
        <v>3</v>
      </c>
      <c r="G157" s="70">
        <f t="shared" si="83"/>
        <v>4</v>
      </c>
      <c r="H157" s="70">
        <f t="shared" si="83"/>
        <v>4</v>
      </c>
      <c r="I157" s="70">
        <f t="shared" si="83"/>
        <v>3</v>
      </c>
      <c r="J157" s="70">
        <f t="shared" si="83"/>
        <v>5</v>
      </c>
      <c r="K157" s="70">
        <f t="shared" si="83"/>
        <v>3</v>
      </c>
      <c r="L157" s="70">
        <f t="shared" si="83"/>
        <v>5</v>
      </c>
      <c r="M157" s="73"/>
      <c r="N157" s="59">
        <f>SUM(D157:L157)</f>
        <v>36</v>
      </c>
      <c r="O157" s="73"/>
      <c r="P157" s="70">
        <f t="shared" ref="P157:X157" si="84">P45</f>
        <v>4</v>
      </c>
      <c r="Q157" s="70">
        <f t="shared" si="84"/>
        <v>5</v>
      </c>
      <c r="R157" s="70">
        <f t="shared" si="84"/>
        <v>4</v>
      </c>
      <c r="S157" s="70">
        <f t="shared" si="84"/>
        <v>5</v>
      </c>
      <c r="T157" s="70">
        <f t="shared" si="84"/>
        <v>3</v>
      </c>
      <c r="U157" s="70">
        <f t="shared" si="84"/>
        <v>4</v>
      </c>
      <c r="V157" s="70">
        <f t="shared" si="84"/>
        <v>4</v>
      </c>
      <c r="W157" s="70">
        <f t="shared" si="84"/>
        <v>3</v>
      </c>
      <c r="X157" s="70">
        <f t="shared" si="84"/>
        <v>4</v>
      </c>
      <c r="Y157" s="59">
        <f>SUM(P157:X157)</f>
        <v>36</v>
      </c>
      <c r="Z157" s="71"/>
      <c r="AA157" s="59">
        <f>SUM(N157,Y157)</f>
        <v>72</v>
      </c>
      <c r="AB157" s="71"/>
      <c r="AC157" s="73">
        <f>IF(GESTEP(Y154-1,0),1,0)</f>
        <v>1</v>
      </c>
      <c r="AD157" s="73">
        <f>IF(GESTEP(Y154-2,0),1,0)</f>
        <v>1</v>
      </c>
      <c r="AE157" s="73">
        <f>IF(GESTEP(Y154-3,0),1,0)</f>
        <v>1</v>
      </c>
      <c r="AF157" s="73">
        <f>IF(GESTEP(Y154-4,0),1,0)</f>
        <v>1</v>
      </c>
      <c r="AG157" s="73">
        <f>IF(GESTEP(Y154-5,0),1,0)</f>
        <v>1</v>
      </c>
      <c r="AH157" s="73">
        <f>IF(GESTEP(Y154-6,0),1,0)</f>
        <v>1</v>
      </c>
      <c r="AI157" s="73">
        <f>IF(GESTEP(Y154-7,0),1,0)</f>
        <v>1</v>
      </c>
      <c r="AJ157" s="73">
        <f>IF(GESTEP(Y154-8,0),1,0)</f>
        <v>1</v>
      </c>
      <c r="AK157" s="73">
        <f>IF(GESTEP(Y154-9,0),1,0)</f>
        <v>1</v>
      </c>
      <c r="AL157" s="73">
        <f>IF(GESTEP(Y154-10,0),1,0)</f>
        <v>1</v>
      </c>
      <c r="AM157" s="73">
        <f>IF(GESTEP(Y154-11,0),1,0)</f>
        <v>1</v>
      </c>
      <c r="AN157" s="73">
        <f>IF(GESTEP(Y154-12,0),1,0)</f>
        <v>1</v>
      </c>
      <c r="AO157" s="73">
        <f>IF(GESTEP(Y154-13,0),1,0)</f>
        <v>1</v>
      </c>
      <c r="AP157" s="73">
        <f>IF(GESTEP(Y154-14,0),1,0)</f>
        <v>1</v>
      </c>
      <c r="AQ157" s="73">
        <f>IF(GESTEP(Y154-15,0),1,0)</f>
        <v>1</v>
      </c>
      <c r="AR157" s="73">
        <f>IF(GESTEP(Y154-16,0),1,0)</f>
        <v>1</v>
      </c>
      <c r="AS157" s="73">
        <f>IF(GESTEP(Y154-17,0),1,0)</f>
        <v>1</v>
      </c>
      <c r="AT157" s="73">
        <f>IF(GESTEP(Y154-18,0),1,0)</f>
        <v>1</v>
      </c>
      <c r="AU157" s="71"/>
      <c r="AV157" s="71"/>
    </row>
    <row r="158" spans="1:48" s="3" customFormat="1" ht="20.100000000000001" customHeight="1" x14ac:dyDescent="0.25">
      <c r="A158" s="88" t="s">
        <v>4</v>
      </c>
      <c r="B158" s="88"/>
      <c r="C158" s="88"/>
      <c r="D158" s="70">
        <f>IF(AA154=0,(infos!B4),(infos!B5))</f>
        <v>333</v>
      </c>
      <c r="E158" s="70">
        <f>IF(AA154=0,(infos!C4),(infos!C5))</f>
        <v>394</v>
      </c>
      <c r="F158" s="70">
        <f>IF(AA154=0,(infos!D4),(infos!D5))</f>
        <v>149</v>
      </c>
      <c r="G158" s="70">
        <f>IF(AA154=0,(infos!E4),(infos!E5))</f>
        <v>315</v>
      </c>
      <c r="H158" s="70">
        <f>IF(AA154=0,(infos!F4),(infos!F5))</f>
        <v>307</v>
      </c>
      <c r="I158" s="70">
        <f>IF(AA154=0,(infos!G4),(infos!G5))</f>
        <v>148</v>
      </c>
      <c r="J158" s="70">
        <f>IF(AA154=0,(infos!H4),(infos!H5))</f>
        <v>447</v>
      </c>
      <c r="K158" s="70">
        <f>IF(AA154=0,(infos!I4),(infos!I5))</f>
        <v>168</v>
      </c>
      <c r="L158" s="70">
        <f>IF(AA154=0,(infos!J4),(infos!J5))</f>
        <v>441</v>
      </c>
      <c r="M158" s="71"/>
      <c r="N158" s="70">
        <f>SUM(D158:L158)</f>
        <v>2702</v>
      </c>
      <c r="O158" s="71"/>
      <c r="P158" s="70">
        <f>IF(AA154=0,(infos!L4),(infos!L5))</f>
        <v>302</v>
      </c>
      <c r="Q158" s="70">
        <f>IF(AA154=0,(infos!M4),(infos!M5))</f>
        <v>410</v>
      </c>
      <c r="R158" s="70">
        <f>IF(AA154=0,(infos!N4),(infos!N5))</f>
        <v>325</v>
      </c>
      <c r="S158" s="70">
        <f>IF(AA154=0,(infos!O4),(infos!O5))</f>
        <v>422</v>
      </c>
      <c r="T158" s="70">
        <f>IF(AA154=0,(infos!P4),(infos!P5))</f>
        <v>142</v>
      </c>
      <c r="U158" s="70">
        <f>IF(AA154=0,(infos!Q4),(infos!Q5))</f>
        <v>310</v>
      </c>
      <c r="V158" s="70">
        <f>IF(AA154=0,(infos!R4),(infos!R5))</f>
        <v>354</v>
      </c>
      <c r="W158" s="70">
        <f>IF(AA154=0,(infos!S4),(infos!S5))</f>
        <v>151</v>
      </c>
      <c r="X158" s="70">
        <f>IF(AA154=0,(infos!T4),(infos!T5))</f>
        <v>367</v>
      </c>
      <c r="Y158" s="70">
        <f>SUM(P158:X158)</f>
        <v>2783</v>
      </c>
      <c r="Z158" s="71"/>
      <c r="AA158" s="70">
        <f>SUM(N158,Y158)</f>
        <v>5485</v>
      </c>
      <c r="AB158" s="71"/>
      <c r="AC158" s="73">
        <f>IF(GESTEP(Y154-19,0),1,0)</f>
        <v>1</v>
      </c>
      <c r="AD158" s="73">
        <f>IF(GESTEP(Y154-20,0),1,0)</f>
        <v>0</v>
      </c>
      <c r="AE158" s="73">
        <f>IF(GESTEP(Y154-21,0),1,0)</f>
        <v>0</v>
      </c>
      <c r="AF158" s="73">
        <f>IF(GESTEP(Y154-22,0),1,0)</f>
        <v>0</v>
      </c>
      <c r="AG158" s="73">
        <f>IF(GESTEP(Y154-23,0),1,0)</f>
        <v>0</v>
      </c>
      <c r="AH158" s="73">
        <f>IF(GESTEP(Y154-24,0),1,0)</f>
        <v>0</v>
      </c>
      <c r="AI158" s="73">
        <f>IF(GESTEP(Y154-25,0),1,0)</f>
        <v>0</v>
      </c>
      <c r="AJ158" s="73">
        <f>IF(GESTEP(Y154-26,0),1,0)</f>
        <v>0</v>
      </c>
      <c r="AK158" s="73">
        <f>IF(GESTEP(Y154-27,0),1,0)</f>
        <v>0</v>
      </c>
      <c r="AL158" s="73">
        <f>IF(GESTEP(Y154-28,0),1,0)</f>
        <v>0</v>
      </c>
      <c r="AM158" s="73">
        <f>IF(GESTEP(Y154-29,0),1,0)</f>
        <v>0</v>
      </c>
      <c r="AN158" s="73">
        <f>IF(GESTEP(Y154-30,0),1,0)</f>
        <v>0</v>
      </c>
      <c r="AO158" s="73">
        <f>IF(GESTEP(Y154-31,0),1,0)</f>
        <v>0</v>
      </c>
      <c r="AP158" s="73">
        <f>IF(GESTEP(Y154-32,0),1,0)</f>
        <v>0</v>
      </c>
      <c r="AQ158" s="73">
        <f>IF(GESTEP(Y154-33,0),1,0)</f>
        <v>0</v>
      </c>
      <c r="AR158" s="73">
        <f>IF(GESTEP(Y154-34,0),1,0)</f>
        <v>0</v>
      </c>
      <c r="AS158" s="73">
        <f>IF(GESTEP(Y154-35,0),1,0)</f>
        <v>0</v>
      </c>
      <c r="AT158" s="73">
        <f>IF(GESTEP(Y154-36,0),1,0)</f>
        <v>0</v>
      </c>
      <c r="AU158" s="71"/>
      <c r="AV158" s="71"/>
    </row>
    <row r="159" spans="1:48" s="3" customFormat="1" ht="20.100000000000001" customHeight="1" x14ac:dyDescent="0.25">
      <c r="A159" s="88" t="s">
        <v>0</v>
      </c>
      <c r="B159" s="88"/>
      <c r="C159" s="88"/>
      <c r="D159" s="70">
        <f t="shared" ref="D159:L159" si="85">D47</f>
        <v>8</v>
      </c>
      <c r="E159" s="70">
        <f t="shared" si="85"/>
        <v>12</v>
      </c>
      <c r="F159" s="70">
        <f t="shared" si="85"/>
        <v>6</v>
      </c>
      <c r="G159" s="70">
        <f t="shared" si="85"/>
        <v>14</v>
      </c>
      <c r="H159" s="70">
        <f t="shared" si="85"/>
        <v>10</v>
      </c>
      <c r="I159" s="70">
        <f t="shared" si="85"/>
        <v>18</v>
      </c>
      <c r="J159" s="70">
        <f t="shared" si="85"/>
        <v>4</v>
      </c>
      <c r="K159" s="70">
        <f t="shared" si="85"/>
        <v>16</v>
      </c>
      <c r="L159" s="70">
        <f t="shared" si="85"/>
        <v>2</v>
      </c>
      <c r="M159" s="71"/>
      <c r="N159" s="59"/>
      <c r="O159" s="71"/>
      <c r="P159" s="70">
        <f t="shared" ref="P159:X159" si="86">P47</f>
        <v>15</v>
      </c>
      <c r="Q159" s="70">
        <f t="shared" si="86"/>
        <v>9</v>
      </c>
      <c r="R159" s="70">
        <f t="shared" si="86"/>
        <v>11</v>
      </c>
      <c r="S159" s="70">
        <f t="shared" si="86"/>
        <v>3</v>
      </c>
      <c r="T159" s="70">
        <f t="shared" si="86"/>
        <v>13</v>
      </c>
      <c r="U159" s="70">
        <f t="shared" si="86"/>
        <v>5</v>
      </c>
      <c r="V159" s="70">
        <f t="shared" si="86"/>
        <v>7</v>
      </c>
      <c r="W159" s="70">
        <f t="shared" si="86"/>
        <v>17</v>
      </c>
      <c r="X159" s="70">
        <f t="shared" si="86"/>
        <v>1</v>
      </c>
      <c r="Y159" s="59"/>
      <c r="Z159" s="71"/>
      <c r="AA159" s="70"/>
      <c r="AB159" s="71"/>
      <c r="AC159" s="73">
        <f>IF(GESTEP(Y154-37,0),1,0)</f>
        <v>0</v>
      </c>
      <c r="AD159" s="73">
        <f>IF(GESTEP(Y154-378,0),1,0)</f>
        <v>0</v>
      </c>
      <c r="AE159" s="73">
        <f>IF(GESTEP(Y154-389,0),1,0)</f>
        <v>0</v>
      </c>
      <c r="AF159" s="73">
        <f>IF(GESTEP(Y154-40,0),1,0)</f>
        <v>0</v>
      </c>
      <c r="AG159" s="73">
        <f>IF(GESTEP(Y154-41,0),1,0)</f>
        <v>0</v>
      </c>
      <c r="AH159" s="73">
        <f>IF(GESTEP(Y154-42,0),1,0)</f>
        <v>0</v>
      </c>
      <c r="AI159" s="73">
        <f>IF(GESTEP(Y154-43,0),1,0)</f>
        <v>0</v>
      </c>
      <c r="AJ159" s="73">
        <f>IF(GESTEP(Y154-44,0),1,0)</f>
        <v>0</v>
      </c>
      <c r="AK159" s="73">
        <f>IF(GESTEP(Y154-45,0),1,0)</f>
        <v>0</v>
      </c>
      <c r="AL159" s="73">
        <f>IF(GESTEP(Y154-46,0),1,0)</f>
        <v>0</v>
      </c>
      <c r="AM159" s="73">
        <f>IF(GESTEP(Y154-47,0),1,0)</f>
        <v>0</v>
      </c>
      <c r="AN159" s="73">
        <f>IF(GESTEP(Y154-48,0),1,0)</f>
        <v>0</v>
      </c>
      <c r="AO159" s="73">
        <f>IF(GESTEP(Y154-49,0),1,0)</f>
        <v>0</v>
      </c>
      <c r="AP159" s="73">
        <f>IF(GESTEP(Y154-50,0),1,0)</f>
        <v>0</v>
      </c>
      <c r="AQ159" s="73">
        <f>IF(GESTEP(Y154-51,0),1,0)</f>
        <v>0</v>
      </c>
      <c r="AR159" s="73">
        <f>IF(GESTEP(Y154-52,0),1,0)</f>
        <v>0</v>
      </c>
      <c r="AS159" s="73">
        <f>IF(GESTEP(Y154-53,0),1,0)</f>
        <v>0</v>
      </c>
      <c r="AT159" s="73">
        <f>IF(GESTEP(Y154-54,0),1,0)</f>
        <v>0</v>
      </c>
      <c r="AU159" s="71"/>
      <c r="AV159" s="71"/>
    </row>
    <row r="160" spans="1:48" s="3" customFormat="1" ht="19.5" customHeight="1" x14ac:dyDescent="0.25">
      <c r="A160" s="88" t="s">
        <v>2</v>
      </c>
      <c r="B160" s="88"/>
      <c r="C160" s="88"/>
      <c r="D160" s="13">
        <f>IF(D159-AC156=0,(AC160),IF(D159-AD156=0,(AD160),IF(D159-AE156=0,(AE160),IF(D159-AF156=0,(AF160),IF(D159-AG156=0,(AG160),IF(D159-AH156=0,(AH160),IF(D159-AI156=0,(AI160),IF(D159-AJ156=0,(AJ160),IF(D159-AK156=0,(AK160),IF(D159-AL156=0,(AL160),IF(D159-AM156=0,(AM160),IF(D159-AN156=0,(AN160),IF(D159-AO156=0,(AO160),IF(D159-AP156=0,(AP160),IF(D159-AQ156=0,(AQ160),IF(D159-AR156=0,(AR160),IF(D159-AS156=0,(AS160),IF(D159-AT156=0,(AT160)))))))))))))))))))</f>
        <v>1</v>
      </c>
      <c r="E160" s="13">
        <f t="shared" ref="E160" si="87">IF(E159-AD156=0,(AD160),IF(E159-AE156=0,(AE160),IF(E159-AF156=0,(AF160),IF(E159-AG156=0,(AG160),IF(E159-AH156=0,(AH160),IF(E159-AI156=0,(AI160),IF(E159-AJ156=0,(AJ160),IF(E159-AK156=0,(AK160),IF(E159-AL156=0,(AL160),IF(E159-AM156=0,(AM160),IF(E159-AN156=0,(AN160),IF(E159-AO156=0,(AO160),IF(E159-AP156=0,(AP160),IF(E159-AQ156=0,(AQ160),IF(E159-AR156=0,(AR160),IF(E159-AS156=0,(AS160),IF(E159-AT156=0,(AT160),IF(E159-AU156=0,(AU160)))))))))))))))))))</f>
        <v>1</v>
      </c>
      <c r="F160" s="13">
        <f>IF(F159-AE156=0,(AE160),IF(F159-AF156=0,(AF160),IF(F159-AG156=0,(AG160),IF(F159-AH156=0,(AH160),IF(F159-AI156=0,(AI160),IF(F159-AJ156=0,(AJ160),IF(F159-AK156=0,(AK160),IF(F159-AL156=0,(AL160),IF(F159-AM156=0,(AM160),IF(F159-AN156=0,(AN160),IF(F159-AO156=0,(AO160),IF(F159-AP156=0,(AP160),IF(F159-AQ156=0,(AQ160),IF(F159-AR156=0,(AR160),IF(F159-AS156=0,(AS160),IF(F159-AT156=0,(AT160),IF(F159-AU156=0,(AU160),IF(F159-AV156=0,(AV160)))))))))))))))))))</f>
        <v>1</v>
      </c>
      <c r="G160" s="13">
        <f t="shared" ref="G160" si="88">IF(G159-AF156=0,(AF160),IF(G159-AG156=0,(AG160),IF(G159-AH156=0,(AH160),IF(G159-AI156=0,(AI160),IF(G159-AJ156=0,(AJ160),IF(G159-AK156=0,(AK160),IF(G159-AL156=0,(AL160),IF(G159-AM156=0,(AM160),IF(G159-AN156=0,(AN160),IF(G159-AO156=0,(AO160),IF(G159-AP156=0,(AP160),IF(G159-AQ156=0,(AQ160),IF(G159-AR156=0,(AR160),IF(G159-AS156=0,(AS160),IF(G159-AT156=0,(AT160),IF(G159-AU156=0,(AU160),IF(G159-AV156=0,(AV160),IF(G159-AW156=0,(AW160)))))))))))))))))))</f>
        <v>1</v>
      </c>
      <c r="H160" s="13">
        <f>IF(H159-AG156=0,(AG160),IF(H159-AH156=0,(AH160),IF(H159-AI156=0,(AI160),IF(H159-AJ156=0,(AJ160),IF(H159-AK156=0,(AK160),IF(H159-AL156=0,(AL160),IF(H159-AM156=0,(AM160),IF(H159-AN156=0,(AN160),IF(H159-AO156=0,(AO160),IF(H159-AP156=0,(AP160),IF(H159-AQ156=0,(AQ160),IF(H159-AR156=0,(AR160),IF(H159-AS156=0,(AS160),IF(H159-AT156=0,(AT160),IF(H159-AC156=0,(AC160),IF(H159-AD156=0,(AD160),IF(H159-AE156=0,(AE160),IF(H159-AF156=0,(AF160)))))))))))))))))))</f>
        <v>1</v>
      </c>
      <c r="I160" s="13">
        <f t="shared" ref="I160" si="89">IF(I159-AH156=0,(AH160),IF(I159-AI156=0,(AI160),IF(I159-AJ156=0,(AJ160),IF(I159-AK156=0,(AK160),IF(I159-AL156=0,(AL160),IF(I159-AM156=0,(AM160),IF(I159-AN156=0,(AN160),IF(I159-AO156=0,(AO160),IF(I159-AP156=0,(AP160),IF(I159-AQ156=0,(AQ160),IF(I159-AR156=0,(AR160),IF(I159-AS156=0,(AS160),IF(I159-AT156=0,(AT160),IF(I159-AU156=0,(AU160),IF(I159-AV156=0,(AV160),IF(I159-AW156=0,(AW160),IF(I159-AX156=0,(AX160),IF(I159-AY156=0,(AY160)))))))))))))))))))</f>
        <v>1</v>
      </c>
      <c r="J160" s="13">
        <f>IF(J159-AI156=0,(AI160),IF(J159-AJ156=0,(AJ160),IF(J159-AK156=0,(AK160),IF(J159-AL156=0,(AL160),IF(J159-AM156=0,(AM160),IF(J159-AN156=0,(AN160),IF(J159-AO156=0,(AO160),IF(J159-AP156=0,(AP160),IF(J159-AQ156=0,(AQ160),IF(J159-AR156=0,(AR160),IF(J159-AS156=0,(AS160),IF(J159-AT156=0,(AT160),IF(J159-AC156=0,(AC160),IF(J159-AD156=0,(AD160),IF(J159-AE156=0,(AE160),IF(J159-AF156=0,(AF160),IF(J159-AG156=0,(AG160),IF(J159-AH156=0,(AH160)))))))))))))))))))</f>
        <v>1</v>
      </c>
      <c r="K160" s="13">
        <f>IF(K159-AJ156=0,(AJ160),IF(K159-AK156=0,(AK160),IF(K159-AL156=0,(AL160),IF(K159-AM156=0,(AM160),IF(K159-AN156=0,(AN160),IF(K159-AO156=0,(AO160),IF(K159-AP156=0,(AP160),IF(K159-AQ156=0,(AQ160),IF(K159-AR156=0,(AR160),IF(K159-AS156=0,(AS160),IF(K159-AT156=0,(AT160),IF(K159-AC156=0,(AC160),IF(K159-AD156=0,(AD160),IF(K159-AE156=0,(AE160),IF(K159-AF156=0,(AF160),IF(K159-AG156=0,(AG160),IF(K159-AH156=0,(AH160),IF(K159-AI156=0,(AI160)))))))))))))))))))</f>
        <v>1</v>
      </c>
      <c r="L160" s="13">
        <f>IF(L159-AK156=0,(AK160),IF(L159-AL156=0,(AL160),IF(L159-AM156=0,(AM160),IF(L159-AN156=0,(AN160),IF(L159-AO156=0,(AO160),IF(L159-AP156=0,(AP160),IF(L159-AQ156=0,(AQ160),IF(L159-AR156=0,(AR160),IF(L159-AS156=0,(AS160),IF(L159-AT156=0,(AT160),IF(L159-AC156=0,(AC160),IF(L159-AD156=0,(AD160),IF(L159-AE156=0,(AE160),IF(L159-AF156=0,(AF160),IF(L159-AG156=0,(AG160),IF(L159-AH156=0,(AH160),IF(L159-AI156=0,(AI160),IF(L159-AJ156=0,(AJ160)))))))))))))))))))</f>
        <v>1</v>
      </c>
      <c r="N160" s="13">
        <f>IF(D160="",(""),SUM(D160:L160))</f>
        <v>9</v>
      </c>
      <c r="P160" s="13">
        <f>IF(P159-AO156=0,(AO160),IF(P159-AP156=0,(AP160),IF(P159-AQ156=0,(AQ160),IF(P159-AR156=0,(AR160),IF(P159-AS156=0,(AS160),IF(P159-AT156=0,(AT160),IF(P159-AC156=0,(AC160),IF(P159-AD156=0,(AD160),IF(P159-AE156=0,(AE160),IF(P159-AF156=0,(AF160),IF(P159-AG156=0,(AG160),IF(P159-AH156=0,(AH160),IF(P159-AI156=0,(AI160),IF(P159-AJ156=0,(AJ160),IF(P159-AK156=0,(AK160),IF(P159-AL156=0,(AL160),IF(P159-AM156=0,(AM160),IF(P159-AN156=0,(AN160)))))))))))))))))))</f>
        <v>1</v>
      </c>
      <c r="Q160" s="13">
        <f>IF(Q159-AP156=0,(AP160),IF(Q159-AQ156=0,(AQ160),IF(Q159-AR156=0,(AR160),IF(Q159-AS156=0,(AS160),IF(Q159-AT156=0,(AT160),IF(Q159-AC156=0,(AC160),IF(Q159-AD156=0,(AD160),IF(Q159-AE156=0,(AE160),IF(Q159-AF156=0,(AF160),IF(Q159-AG156=0,(AG160),IF(Q159-AH156=0,(AH160),IF(Q159-AI156=0,(AI160),IF(Q159-AJ156=0,(AJ160),IF(Q159-AK156=0,(AK160),IF(Q159-AL156=0,(AL160),IF(Q159-AM156=0,(AM160),IF(Q159-AN156=0,(AN160),IF(Q159-AO156=0,(AO160)))))))))))))))))))</f>
        <v>1</v>
      </c>
      <c r="R160" s="13">
        <f>IF(R159-AQ156=0,(AQ160),IF(R159-AR156=0,(AR160),IF(R159-AS156=0,(AS160),IF(R159-AT156=0,(AT160),IF(R159-AC156=0,(AC160),IF(R159-AD156=0,(AD160),IF(R159-AE156=0,(AE160),IF(R159-AF156=0,(AF160),IF(R159-AG156=0,(AG160),IF(R159-AH156=0,(AH160),IF(R159-AI156=0,(AI160),IF(R159-AJ156=0,(AJ160),IF(R159-AK156=0,(AK160),IF(R159-AL156=0,(AL160),IF(R159-AM156=0,(AM160),IF(R159-AN156=0,(AN160),IF(R159-AO156=0,(AO160),IF(R159-AP156=0,(AP160)))))))))))))))))))</f>
        <v>1</v>
      </c>
      <c r="S160" s="13">
        <f>IF(S159-AR156=0,(AR160),IF(S159-AS156=0,(AS160),IF(S159-AT156=0,(AT160),IF(S159-AC156=0,(AC160),IF(S159-AD156=0,(AD160),IF(S159-AE156=0,(AE160),IF(S159-AF156=0,(AF160),IF(S159-AG156=0,(AG160),IF(S159-AH156=0,(AH160),IF(S159-AI156=0,(AI160),IF(S159-AJ156=0,(AJ160),IF(S159-AK156=0,(AK160),IF(S159-AL156=0,(AL160),IF(S159-AM156=0,(AM160),IF(S159-AN156=0,(AN160),IF(S159-AO156=0,(AO160),IF(S159-AP156=0,(AP160),IF(S159-AQ156=0,(AQ160)))))))))))))))))))</f>
        <v>1</v>
      </c>
      <c r="T160" s="13">
        <f>IF(T159-AS156=0,(AS160),IF(T159-AT156=0,(AT160),IF(T159-AC156=0,(AC160),IF(T159-AD156=0,(AD160),IF(T159-AE156=0,(AE160),IF(T159-AF156=0,(AF160),IF(T159-AG156=0,(AG160),IF(T159-AH156=0,(AH160),IF(T159-AI156=0,(AI160),IF(T159-AJ156=0,(AJ160),IF(T159-AK156=0,(AK160),IF(T159-AL156=0,(AL160),IF(T159-AM156=0,(AM160),IF(T159-AN156=0,(AN160),IF(T159-AO156=0,(AO160),IF(T159-AP156=0,(AP160),IF(T159-AQ156=0,(AQ160),IF(T159-AR156=0,(AR160)))))))))))))))))))</f>
        <v>1</v>
      </c>
      <c r="U160" s="13">
        <f>IF(U159-AT156=0,(AT160),IF(U159-AC156=0,(AC160),IF(U159-AD156=0,(AD160),IF(U159-AE156=0,(AE160),IF(U159-AF156=0,(AF160),IF(U159-AG156=0,(AG160),IF(U159-AH156=0,(AH160),IF(U159-AI156=0,(AI160),IF(U159-AJ156=0,(AJ160),IF(U159-AK156=0,(AK160),IF(U159-AL156=0,(AL160),IF(U159-AM156=0,(AM160),IF(U159-AN156=0,(AN160),IF(U159-AO156=0,(AO160),IF(U159-AP156=0,(AP160),IF(U159-AQ156=0,(AQ160),IF(U159-AR156=0,(AR160),IF(U159-AS156=0,(AS160)))))))))))))))))))</f>
        <v>1</v>
      </c>
      <c r="V160" s="13">
        <f>IF(V159-AC156=0,(AC160),IF(V159-AD156=0,(AD160),IF(V159-AE156=0,(AE160),IF(V159-AF156=0,(AF160),IF(V159-AG156=0,(AG160),IF(V159-AH156=0,(AH160),IF(V159-AI156=0,(AI160),IF(V159-AJ156=0,(AJ160),IF(V159-AK156=0,(AK160),IF(V159-AL156=0,(AL160),IF(V159-AM156=0,(AM160),IF(V159-AN156=0,(AN160),IF(V159-AO156=0,(AO160),IF(V159-AP156=0,(AP160),IF(V159-AQ156=0,(AQ160),IF(V159-AR156=0,(AR160),IF(V159-AS156=0,(AS160),IF(V159-AT156=0,(AT160)))))))))))))))))))</f>
        <v>1</v>
      </c>
      <c r="W160" s="13">
        <f>IF(W159-AD156=0,(AD160),IF(W159-AE156=0,(AE160),IF(W159-AF156=0,(AF160),IF(W159-AG156=0,(AG160),IF(W159-AH156=0,(AH160),IF(W159-AI156=0,(AI160),IF(W159-AJ156=0,(AJ160),IF(W159-AK156=0,(AK160),IF(W159-AL156=0,(AL160),IF(W159-AM156=0,(AM160),IF(W159-AN156=0,(AN160),IF(W159-AO156=0,(AO160),IF(W159-AP156=0,(AP160),IF(W159-AQ156=0,(AQ160),IF(W159-AR156=0,(AR160),IF(W159-AS156=0,(AS160),IF(W159-AT156=0,(AT160),IF(W159-AC156=0,(AC160)))))))))))))))))))</f>
        <v>1</v>
      </c>
      <c r="X160" s="13">
        <f>IF(X159-AE156=0,(AE160),IF(X159-AF156=0,(AF160),IF(X159-AG156=0,(AG160),IF(X159-AH156=0,(AH160),IF(X159-AI156=0,(AI160),IF(X159-AJ156=0,(AJ160),IF(X159-AK156=0,(AK160),IF(X159-AL156=0,(AL160),IF(X159-AM156=0,(AM160),IF(X159-AN156=0,(AN160),IF(X159-AO156=0,(AO160),IF(X159-AP156=0,(AP160),IF(X159-AQ156=0,(AQ160),IF(X159-AR156=0,(AR160),IF(X159-AS156=0,(AS160),IF(X159-AT156=0,(AT160),IF(X159-AC156=0,(AC160),IF(X159-AD156=0,(AD160)))))))))))))))))))</f>
        <v>2</v>
      </c>
      <c r="Y160" s="16">
        <f>IF(L154="",(""),SUM(P160:X160))</f>
        <v>10</v>
      </c>
      <c r="AA160" s="13">
        <f>IF(D160="",(""),SUM(N160,Y160))</f>
        <v>19</v>
      </c>
      <c r="AB160" s="72" t="s">
        <v>2</v>
      </c>
      <c r="AC160" s="73">
        <f xml:space="preserve"> SUM(AC157,AC158,AC159)</f>
        <v>2</v>
      </c>
      <c r="AD160" s="73">
        <f t="shared" ref="AD160:AK160" si="90" xml:space="preserve"> SUM(AD157,AD158,AD159)</f>
        <v>1</v>
      </c>
      <c r="AE160" s="73">
        <f t="shared" si="90"/>
        <v>1</v>
      </c>
      <c r="AF160" s="73">
        <f t="shared" si="90"/>
        <v>1</v>
      </c>
      <c r="AG160" s="73">
        <f t="shared" si="90"/>
        <v>1</v>
      </c>
      <c r="AH160" s="73">
        <f t="shared" si="90"/>
        <v>1</v>
      </c>
      <c r="AI160" s="73">
        <f t="shared" si="90"/>
        <v>1</v>
      </c>
      <c r="AJ160" s="73">
        <f t="shared" si="90"/>
        <v>1</v>
      </c>
      <c r="AK160" s="73">
        <f t="shared" si="90"/>
        <v>1</v>
      </c>
      <c r="AL160" s="73">
        <f xml:space="preserve"> SUM(AL157,AL158,AL159)</f>
        <v>1</v>
      </c>
      <c r="AM160" s="73">
        <f t="shared" ref="AM160:AT160" si="91" xml:space="preserve"> SUM(AM157,AM158,AM159)</f>
        <v>1</v>
      </c>
      <c r="AN160" s="73">
        <f t="shared" si="91"/>
        <v>1</v>
      </c>
      <c r="AO160" s="73">
        <f t="shared" si="91"/>
        <v>1</v>
      </c>
      <c r="AP160" s="73">
        <f t="shared" si="91"/>
        <v>1</v>
      </c>
      <c r="AQ160" s="73">
        <f t="shared" si="91"/>
        <v>1</v>
      </c>
      <c r="AR160" s="73">
        <f t="shared" si="91"/>
        <v>1</v>
      </c>
      <c r="AS160" s="73">
        <f t="shared" si="91"/>
        <v>1</v>
      </c>
      <c r="AT160" s="73">
        <f t="shared" si="91"/>
        <v>1</v>
      </c>
      <c r="AU160" s="71">
        <f>SUM(AC160:AT160)</f>
        <v>19</v>
      </c>
      <c r="AV160" s="71"/>
    </row>
    <row r="161" spans="1:48" s="3" customFormat="1" ht="4.5" customHeight="1" x14ac:dyDescent="0.25">
      <c r="A161" s="71"/>
      <c r="B161" s="71"/>
      <c r="C161" s="71"/>
      <c r="D161" s="17"/>
      <c r="E161" s="9"/>
      <c r="F161" s="9"/>
      <c r="G161" s="9"/>
      <c r="H161" s="9"/>
      <c r="I161" s="9"/>
      <c r="J161" s="9"/>
      <c r="K161" s="9"/>
      <c r="L161" s="9"/>
      <c r="N161" s="17"/>
      <c r="P161" s="9"/>
      <c r="Q161" s="9"/>
      <c r="R161" s="9"/>
      <c r="S161" s="9"/>
      <c r="T161" s="9"/>
      <c r="U161" s="9"/>
      <c r="V161" s="9"/>
      <c r="W161" s="9"/>
      <c r="X161" s="9"/>
      <c r="Y161" s="17"/>
      <c r="AA161" s="9"/>
      <c r="AB161" s="71"/>
      <c r="AC161" s="71"/>
      <c r="AD161" s="71"/>
      <c r="AE161" s="71"/>
      <c r="AF161" s="71"/>
      <c r="AG161" s="71"/>
      <c r="AH161" s="71"/>
      <c r="AI161" s="71"/>
      <c r="AJ161" s="71"/>
      <c r="AK161" s="71"/>
      <c r="AL161" s="71"/>
      <c r="AM161" s="71"/>
      <c r="AN161" s="71"/>
      <c r="AO161" s="71"/>
      <c r="AP161" s="71"/>
      <c r="AQ161" s="71"/>
      <c r="AR161" s="71"/>
      <c r="AS161" s="71"/>
      <c r="AT161" s="71"/>
      <c r="AU161" s="71"/>
      <c r="AV161" s="71"/>
    </row>
    <row r="162" spans="1:48" s="3" customFormat="1" ht="19.5" customHeight="1" x14ac:dyDescent="0.25">
      <c r="A162" s="88" t="s">
        <v>21</v>
      </c>
      <c r="B162" s="88"/>
      <c r="C162" s="88"/>
      <c r="D162" s="16">
        <v>7</v>
      </c>
      <c r="E162" s="13">
        <v>7</v>
      </c>
      <c r="F162" s="13">
        <v>6</v>
      </c>
      <c r="G162" s="13">
        <v>7</v>
      </c>
      <c r="H162" s="13">
        <v>3</v>
      </c>
      <c r="I162" s="13">
        <v>5</v>
      </c>
      <c r="J162" s="13">
        <v>6</v>
      </c>
      <c r="K162" s="13">
        <v>4</v>
      </c>
      <c r="L162" s="13">
        <v>6</v>
      </c>
      <c r="N162" s="13">
        <f>IF(D162="",(""),SUM(D162:L162))</f>
        <v>51</v>
      </c>
      <c r="P162" s="13">
        <v>6</v>
      </c>
      <c r="Q162" s="13">
        <v>6</v>
      </c>
      <c r="R162" s="13">
        <v>4</v>
      </c>
      <c r="S162" s="13">
        <v>6</v>
      </c>
      <c r="T162" s="13">
        <v>6</v>
      </c>
      <c r="U162" s="13">
        <v>5</v>
      </c>
      <c r="V162" s="13">
        <v>8</v>
      </c>
      <c r="W162" s="13">
        <v>4</v>
      </c>
      <c r="X162" s="13">
        <v>6</v>
      </c>
      <c r="Y162" s="13">
        <f>IF(P162="",(""),SUM(P162:X162))</f>
        <v>51</v>
      </c>
      <c r="AA162" s="13">
        <f>IF(N162="",(""),SUM(N162,Y162))</f>
        <v>102</v>
      </c>
      <c r="AB162" s="71"/>
      <c r="AC162" s="71"/>
      <c r="AD162" s="71"/>
      <c r="AE162" s="71"/>
      <c r="AF162" s="71"/>
      <c r="AG162" s="71"/>
      <c r="AH162" s="71"/>
      <c r="AI162" s="71"/>
      <c r="AJ162" s="71"/>
      <c r="AK162" s="71"/>
      <c r="AL162" s="71"/>
      <c r="AM162" s="71"/>
      <c r="AN162" s="71"/>
      <c r="AO162" s="71"/>
      <c r="AP162" s="71"/>
      <c r="AQ162" s="71"/>
      <c r="AR162" s="71"/>
      <c r="AS162" s="71"/>
      <c r="AT162" s="71"/>
      <c r="AU162" s="71"/>
      <c r="AV162" s="71"/>
    </row>
    <row r="163" spans="1:48" s="3" customFormat="1" ht="5.0999999999999996" customHeight="1" x14ac:dyDescent="0.25">
      <c r="A163" s="71"/>
      <c r="B163" s="71"/>
      <c r="C163" s="71"/>
      <c r="D163" s="17"/>
      <c r="E163" s="9"/>
      <c r="F163" s="9"/>
      <c r="G163" s="9"/>
      <c r="H163" s="9"/>
      <c r="I163" s="9"/>
      <c r="J163" s="9"/>
      <c r="K163" s="9"/>
      <c r="L163" s="9"/>
      <c r="N163" s="17"/>
      <c r="P163" s="9"/>
      <c r="Q163" s="9"/>
      <c r="R163" s="9"/>
      <c r="S163" s="9"/>
      <c r="T163" s="9"/>
      <c r="U163" s="9"/>
      <c r="V163" s="9"/>
      <c r="W163" s="9"/>
      <c r="X163" s="9"/>
      <c r="Y163" s="17"/>
      <c r="AA163" s="9"/>
      <c r="AB163" s="71"/>
      <c r="AC163" s="71"/>
      <c r="AD163" s="71"/>
      <c r="AE163" s="71"/>
      <c r="AF163" s="71"/>
      <c r="AG163" s="71"/>
      <c r="AH163" s="71"/>
      <c r="AI163" s="71"/>
      <c r="AJ163" s="71"/>
      <c r="AK163" s="71"/>
      <c r="AL163" s="71"/>
      <c r="AM163" s="71"/>
      <c r="AN163" s="71"/>
      <c r="AO163" s="71"/>
      <c r="AP163" s="71"/>
      <c r="AQ163" s="71"/>
      <c r="AR163" s="71"/>
      <c r="AS163" s="71"/>
      <c r="AT163" s="71"/>
      <c r="AU163" s="71"/>
      <c r="AV163" s="71"/>
    </row>
    <row r="164" spans="1:48" s="3" customFormat="1" ht="19.5" customHeight="1" x14ac:dyDescent="0.25">
      <c r="A164" s="88" t="s">
        <v>22</v>
      </c>
      <c r="B164" s="88"/>
      <c r="C164" s="88"/>
      <c r="D164" s="30">
        <f>IF(D162=0,(""),IF(D157-D162+2&lt;=0,(0),IF(D157-D162+2=1,(1),IF(D157-D162+2=2,(2),IF(D157-D162+2=3,(3),IF(D157-D162+2=4,(4)))))))</f>
        <v>0</v>
      </c>
      <c r="E164" s="30">
        <f t="shared" ref="E164:L164" si="92">IF(E162=0,(""),IF(E157-E162+2&lt;=0,(0),IF(E157-E162+2=1,(1),IF(E157-E162+2=2,(2),IF(E157-E162+2=3,(3),IF(E157-E162+2=4,(4)))))))</f>
        <v>0</v>
      </c>
      <c r="F164" s="30">
        <f t="shared" si="92"/>
        <v>0</v>
      </c>
      <c r="G164" s="30">
        <f t="shared" si="92"/>
        <v>0</v>
      </c>
      <c r="H164" s="30">
        <f t="shared" si="92"/>
        <v>3</v>
      </c>
      <c r="I164" s="30">
        <f t="shared" si="92"/>
        <v>0</v>
      </c>
      <c r="J164" s="30">
        <f t="shared" si="92"/>
        <v>1</v>
      </c>
      <c r="K164" s="30">
        <f t="shared" si="92"/>
        <v>1</v>
      </c>
      <c r="L164" s="30">
        <f t="shared" si="92"/>
        <v>1</v>
      </c>
      <c r="N164" s="16">
        <f>IF(D164="",(""),SUM(D164:L164))</f>
        <v>6</v>
      </c>
      <c r="P164" s="30">
        <f>IF(P162=0,(""),IF(P157-P162+2&lt;=0,(0),IF(P157-P162+2=1,(1),IF(P157-P162+2=2,(2),IF(P157-P162+2=3,(3),IF(P157-P162+2=4,(4)))))))</f>
        <v>0</v>
      </c>
      <c r="Q164" s="30">
        <f t="shared" ref="Q164:X164" si="93">IF(Q162=0,(""),IF(Q157-Q162+2&lt;=0,(0),IF(Q157-Q162+2=1,(1),IF(Q157-Q162+2=2,(2),IF(Q157-Q162+2=3,(3),IF(Q157-Q162+2=4,(4)))))))</f>
        <v>1</v>
      </c>
      <c r="R164" s="30">
        <f t="shared" si="93"/>
        <v>2</v>
      </c>
      <c r="S164" s="30">
        <f t="shared" si="93"/>
        <v>1</v>
      </c>
      <c r="T164" s="30">
        <f t="shared" si="93"/>
        <v>0</v>
      </c>
      <c r="U164" s="30">
        <f t="shared" si="93"/>
        <v>1</v>
      </c>
      <c r="V164" s="30">
        <f t="shared" si="93"/>
        <v>0</v>
      </c>
      <c r="W164" s="30">
        <f t="shared" si="93"/>
        <v>1</v>
      </c>
      <c r="X164" s="30">
        <f t="shared" si="93"/>
        <v>0</v>
      </c>
      <c r="Y164" s="16">
        <f>IF(D164="",(""),SUM(P164:X164))</f>
        <v>6</v>
      </c>
      <c r="AA164" s="13">
        <f>IF(D164="",(""),SUM(N164,Y164))</f>
        <v>12</v>
      </c>
      <c r="AB164" s="71"/>
      <c r="AC164" s="71"/>
      <c r="AD164" s="71"/>
      <c r="AE164" s="71"/>
      <c r="AF164" s="71"/>
      <c r="AG164" s="71"/>
      <c r="AH164" s="71"/>
      <c r="AI164" s="71"/>
      <c r="AJ164" s="71"/>
      <c r="AK164" s="71"/>
      <c r="AL164" s="71"/>
      <c r="AM164" s="71"/>
      <c r="AN164" s="71"/>
      <c r="AO164" s="71"/>
      <c r="AP164" s="71"/>
      <c r="AQ164" s="71"/>
      <c r="AR164" s="71"/>
      <c r="AS164" s="71"/>
      <c r="AT164" s="71"/>
      <c r="AU164" s="71"/>
      <c r="AV164" s="71"/>
    </row>
    <row r="165" spans="1:48" s="3" customFormat="1" ht="5.0999999999999996" customHeight="1" x14ac:dyDescent="0.25">
      <c r="A165" s="89"/>
      <c r="B165" s="90"/>
      <c r="C165" s="90"/>
      <c r="D165" s="49"/>
      <c r="E165" s="21"/>
      <c r="F165" s="21"/>
      <c r="G165" s="21"/>
      <c r="H165" s="21"/>
      <c r="I165" s="21"/>
      <c r="J165" s="21"/>
      <c r="K165" s="21"/>
      <c r="L165" s="21"/>
      <c r="N165" s="49"/>
      <c r="P165" s="21"/>
      <c r="Q165" s="21"/>
      <c r="R165" s="21"/>
      <c r="S165" s="21"/>
      <c r="T165" s="21"/>
      <c r="U165" s="21"/>
      <c r="V165" s="21"/>
      <c r="W165" s="21"/>
      <c r="X165" s="21"/>
      <c r="Y165" s="49"/>
      <c r="AA165" s="50"/>
      <c r="AB165" s="71"/>
      <c r="AC165" s="71"/>
      <c r="AD165" s="71"/>
      <c r="AE165" s="71"/>
      <c r="AF165" s="71"/>
      <c r="AG165" s="71"/>
      <c r="AH165" s="71"/>
      <c r="AI165" s="71"/>
      <c r="AJ165" s="71"/>
      <c r="AK165" s="71"/>
      <c r="AL165" s="71"/>
      <c r="AM165" s="71"/>
      <c r="AN165" s="71"/>
      <c r="AO165" s="71"/>
      <c r="AP165" s="71"/>
      <c r="AQ165" s="71"/>
      <c r="AR165" s="71"/>
      <c r="AS165" s="71"/>
      <c r="AT165" s="71"/>
      <c r="AU165" s="71"/>
      <c r="AV165" s="71"/>
    </row>
    <row r="166" spans="1:48" s="3" customFormat="1" ht="19.5" customHeight="1" x14ac:dyDescent="0.25">
      <c r="A166" s="88" t="s">
        <v>23</v>
      </c>
      <c r="B166" s="88"/>
      <c r="C166" s="88"/>
      <c r="D166" s="30">
        <f t="shared" ref="D166:L166" si="94">IF(D162=0,(""),IF(D157+D160-D162+2&lt;=0,(0),IF(D157+D160-D162+2=1,(1),IF(D157+D160-D162+2=2,(2),IF(D157+D160-D162+2=3,(3),IF(D157+D160-D162+2=4,(4),IF(D157+D160-D162+2=5,(5))))))))</f>
        <v>0</v>
      </c>
      <c r="E166" s="30">
        <f t="shared" si="94"/>
        <v>1</v>
      </c>
      <c r="F166" s="30">
        <f t="shared" si="94"/>
        <v>0</v>
      </c>
      <c r="G166" s="30">
        <f t="shared" si="94"/>
        <v>0</v>
      </c>
      <c r="H166" s="30">
        <f t="shared" si="94"/>
        <v>4</v>
      </c>
      <c r="I166" s="30">
        <f t="shared" si="94"/>
        <v>1</v>
      </c>
      <c r="J166" s="30">
        <f t="shared" si="94"/>
        <v>2</v>
      </c>
      <c r="K166" s="30">
        <f t="shared" si="94"/>
        <v>2</v>
      </c>
      <c r="L166" s="30">
        <f t="shared" si="94"/>
        <v>2</v>
      </c>
      <c r="N166" s="16">
        <f>IF(D166="",(""),SUM(D166:L166))</f>
        <v>12</v>
      </c>
      <c r="P166" s="30">
        <f t="shared" ref="P166:X166" si="95">IF(P162=0,(""),IF(P157+P160-P162+2&lt;=0,(0),IF(P157+P160-P162+2=1,(1),IF(P157+P160-P162+2=2,(2),IF(P157+P160-P162+2=3,(3),IF(P157+P160-P162+2=4,(4),IF(P157+P160-P162+2=5,(5))))))))</f>
        <v>1</v>
      </c>
      <c r="Q166" s="30">
        <f t="shared" si="95"/>
        <v>2</v>
      </c>
      <c r="R166" s="30">
        <f t="shared" si="95"/>
        <v>3</v>
      </c>
      <c r="S166" s="30">
        <f t="shared" si="95"/>
        <v>2</v>
      </c>
      <c r="T166" s="30">
        <f t="shared" si="95"/>
        <v>0</v>
      </c>
      <c r="U166" s="30">
        <f t="shared" si="95"/>
        <v>2</v>
      </c>
      <c r="V166" s="30">
        <f t="shared" si="95"/>
        <v>0</v>
      </c>
      <c r="W166" s="30">
        <f t="shared" si="95"/>
        <v>2</v>
      </c>
      <c r="X166" s="30">
        <f t="shared" si="95"/>
        <v>2</v>
      </c>
      <c r="Y166" s="16">
        <f>IF(D166="",(""),SUM(P166:X166))</f>
        <v>14</v>
      </c>
      <c r="AA166" s="13">
        <f>IF(D166="",(""),SUM(N166,Y166))</f>
        <v>26</v>
      </c>
      <c r="AB166" s="71"/>
      <c r="AC166" s="71"/>
      <c r="AD166" s="71"/>
      <c r="AE166" s="71"/>
      <c r="AF166" s="71"/>
      <c r="AG166" s="71"/>
      <c r="AH166" s="71"/>
      <c r="AI166" s="71"/>
      <c r="AJ166" s="71"/>
      <c r="AK166" s="71"/>
      <c r="AL166" s="71"/>
      <c r="AM166" s="71"/>
      <c r="AN166" s="71"/>
      <c r="AO166" s="71"/>
      <c r="AP166" s="71"/>
      <c r="AQ166" s="71"/>
      <c r="AR166" s="71"/>
      <c r="AS166" s="71"/>
      <c r="AT166" s="71"/>
      <c r="AU166" s="71"/>
      <c r="AV166" s="71"/>
    </row>
    <row r="167" spans="1:48" s="3" customFormat="1" ht="5.0999999999999996" customHeight="1" x14ac:dyDescent="0.25">
      <c r="A167" s="90"/>
      <c r="B167" s="71"/>
      <c r="C167" s="71"/>
      <c r="D167" s="92"/>
      <c r="E167" s="90"/>
      <c r="F167" s="90"/>
      <c r="G167" s="90"/>
      <c r="H167" s="90"/>
      <c r="I167" s="90"/>
      <c r="J167" s="90"/>
      <c r="K167" s="90"/>
      <c r="L167" s="90"/>
      <c r="M167" s="90"/>
      <c r="N167" s="92"/>
      <c r="O167" s="90"/>
      <c r="P167" s="90"/>
      <c r="Q167" s="90"/>
      <c r="R167" s="90"/>
      <c r="S167" s="90"/>
      <c r="T167" s="90"/>
      <c r="U167" s="90"/>
      <c r="V167" s="90"/>
      <c r="W167" s="90"/>
      <c r="X167" s="91"/>
      <c r="Y167" s="92"/>
      <c r="Z167" s="90"/>
      <c r="AA167" s="91"/>
      <c r="AB167" s="71"/>
      <c r="AC167" s="71"/>
      <c r="AD167" s="71"/>
      <c r="AE167" s="71"/>
      <c r="AF167" s="71"/>
      <c r="AG167" s="71"/>
      <c r="AH167" s="71"/>
      <c r="AI167" s="71"/>
      <c r="AJ167" s="71"/>
      <c r="AK167" s="71"/>
      <c r="AL167" s="71"/>
      <c r="AM167" s="71"/>
      <c r="AN167" s="71"/>
      <c r="AO167" s="71"/>
      <c r="AP167" s="71"/>
      <c r="AQ167" s="71"/>
      <c r="AR167" s="71"/>
      <c r="AS167" s="71"/>
      <c r="AT167" s="71"/>
      <c r="AU167" s="71"/>
      <c r="AV167" s="71"/>
    </row>
    <row r="168" spans="1:48" ht="33.950000000000003" customHeight="1" x14ac:dyDescent="0.25">
      <c r="A168" s="88" t="s">
        <v>3</v>
      </c>
      <c r="B168" s="60"/>
      <c r="C168" s="60"/>
      <c r="D168" s="155"/>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7"/>
      <c r="AB168" s="75"/>
      <c r="AC168" s="75"/>
      <c r="AD168" s="75"/>
      <c r="AE168" s="75"/>
      <c r="AF168" s="75"/>
      <c r="AG168" s="75"/>
      <c r="AH168" s="75"/>
      <c r="AI168" s="75"/>
      <c r="AJ168" s="75"/>
      <c r="AK168" s="75"/>
      <c r="AL168" s="75"/>
      <c r="AM168" s="75"/>
      <c r="AN168" s="75"/>
      <c r="AO168" s="75"/>
      <c r="AP168" s="75"/>
      <c r="AQ168" s="75"/>
      <c r="AR168" s="75"/>
      <c r="AS168" s="75"/>
      <c r="AT168" s="75"/>
      <c r="AU168" s="75"/>
      <c r="AV168" s="75"/>
    </row>
    <row r="169" spans="1:48" ht="21" x14ac:dyDescent="0.25">
      <c r="A169" s="152"/>
      <c r="B169" s="76"/>
      <c r="C169" s="76"/>
      <c r="D169" s="77"/>
      <c r="E169" s="76"/>
      <c r="F169" s="76"/>
      <c r="G169" s="76"/>
      <c r="H169" s="76"/>
      <c r="I169" s="135" t="str">
        <f>infos!$W$1</f>
        <v>GOLF DU CHÂTEAU D'AUGERVILLE</v>
      </c>
      <c r="J169" s="136"/>
      <c r="K169" s="136"/>
      <c r="L169" s="136"/>
      <c r="M169" s="136"/>
      <c r="N169" s="136"/>
      <c r="O169" s="136"/>
      <c r="P169" s="136"/>
      <c r="Q169" s="136"/>
      <c r="R169" s="136"/>
      <c r="S169" s="137"/>
      <c r="T169" s="78"/>
      <c r="U169" s="78"/>
      <c r="V169" s="122">
        <f>infos!$Z$2</f>
        <v>41807</v>
      </c>
      <c r="W169" s="123"/>
      <c r="X169" s="123"/>
      <c r="Y169" s="124"/>
      <c r="Z169" s="79"/>
      <c r="AA169" s="76"/>
      <c r="AB169" s="75"/>
      <c r="AC169" s="75"/>
      <c r="AD169" s="75"/>
      <c r="AE169" s="75"/>
      <c r="AF169" s="75"/>
      <c r="AG169" s="75"/>
      <c r="AH169" s="75"/>
      <c r="AI169" s="75"/>
      <c r="AJ169" s="75"/>
      <c r="AK169" s="75"/>
      <c r="AL169" s="75"/>
      <c r="AM169" s="75"/>
      <c r="AN169" s="75"/>
      <c r="AO169" s="75"/>
      <c r="AP169" s="75"/>
      <c r="AQ169" s="75"/>
      <c r="AR169" s="75"/>
      <c r="AS169" s="75"/>
      <c r="AT169" s="75"/>
      <c r="AU169" s="75"/>
      <c r="AV169" s="75"/>
    </row>
    <row r="170" spans="1:48" ht="21" x14ac:dyDescent="0.25">
      <c r="A170" s="153"/>
      <c r="B170" s="76"/>
      <c r="C170" s="76"/>
      <c r="D170" s="77"/>
      <c r="E170" s="76"/>
      <c r="F170" s="76"/>
      <c r="G170" s="76"/>
      <c r="H170" s="60"/>
      <c r="I170" s="80"/>
      <c r="J170" s="81"/>
      <c r="K170" s="81"/>
      <c r="L170" s="81"/>
      <c r="M170" s="81"/>
      <c r="N170" s="102" t="str">
        <f>infos!$W$2</f>
        <v>STROKE-PLAY - 18 Trous</v>
      </c>
      <c r="O170" s="81"/>
      <c r="P170" s="81"/>
      <c r="Q170" s="81"/>
      <c r="R170" s="81"/>
      <c r="S170" s="81"/>
      <c r="T170" s="60"/>
      <c r="U170" s="78"/>
      <c r="V170" s="76"/>
      <c r="W170" s="82" t="s">
        <v>8</v>
      </c>
      <c r="X170" s="76">
        <f>infos!$X$3</f>
        <v>72</v>
      </c>
      <c r="Y170" s="77"/>
      <c r="Z170" s="79"/>
      <c r="AA170" s="83" t="s">
        <v>43</v>
      </c>
      <c r="AB170" s="75"/>
      <c r="AC170" s="75"/>
      <c r="AD170" s="75"/>
      <c r="AE170" s="75"/>
      <c r="AF170" s="75"/>
      <c r="AG170" s="75"/>
      <c r="AH170" s="75"/>
      <c r="AI170" s="75"/>
      <c r="AJ170" s="75"/>
      <c r="AK170" s="75"/>
      <c r="AL170" s="75"/>
      <c r="AM170" s="75"/>
      <c r="AN170" s="75"/>
      <c r="AO170" s="75"/>
      <c r="AP170" s="75"/>
      <c r="AQ170" s="75"/>
      <c r="AR170" s="75"/>
      <c r="AS170" s="75"/>
      <c r="AT170" s="75"/>
      <c r="AU170" s="75"/>
      <c r="AV170" s="75"/>
    </row>
    <row r="171" spans="1:48" ht="5.85" customHeight="1" x14ac:dyDescent="0.25">
      <c r="A171" s="75"/>
      <c r="B171" s="60"/>
      <c r="C171" s="60"/>
      <c r="D171" s="84"/>
      <c r="E171" s="60"/>
      <c r="F171" s="60"/>
      <c r="G171" s="60"/>
      <c r="H171" s="60"/>
      <c r="I171" s="60"/>
      <c r="J171" s="60"/>
      <c r="K171" s="60"/>
      <c r="L171" s="60"/>
      <c r="M171" s="60"/>
      <c r="N171" s="84"/>
      <c r="O171" s="60"/>
      <c r="P171" s="60"/>
      <c r="Q171" s="60"/>
      <c r="R171" s="60"/>
      <c r="S171" s="60"/>
      <c r="T171" s="60"/>
      <c r="U171" s="60"/>
      <c r="V171" s="60"/>
      <c r="W171" s="60"/>
      <c r="X171" s="60"/>
      <c r="Y171" s="84"/>
      <c r="Z171" s="75"/>
      <c r="AA171" s="60"/>
      <c r="AB171" s="75"/>
      <c r="AC171" s="75"/>
      <c r="AD171" s="75"/>
      <c r="AE171" s="75"/>
      <c r="AF171" s="75"/>
      <c r="AG171" s="75"/>
      <c r="AH171" s="75"/>
      <c r="AI171" s="75"/>
      <c r="AJ171" s="75"/>
      <c r="AK171" s="75"/>
      <c r="AL171" s="75"/>
      <c r="AM171" s="75"/>
      <c r="AN171" s="75"/>
      <c r="AO171" s="75"/>
      <c r="AP171" s="75"/>
      <c r="AQ171" s="75"/>
      <c r="AR171" s="75"/>
      <c r="AS171" s="75"/>
      <c r="AT171" s="75"/>
      <c r="AU171" s="75"/>
      <c r="AV171" s="75"/>
    </row>
    <row r="172" spans="1:48" x14ac:dyDescent="0.25">
      <c r="A172" s="138" t="str">
        <f>IF(infos!V16="",(""),IF(infos!V16=10,(infos!W16)))</f>
        <v>PRINCE Christian</v>
      </c>
      <c r="B172" s="139"/>
      <c r="C172" s="139"/>
      <c r="D172" s="139"/>
      <c r="E172" s="139"/>
      <c r="F172" s="139"/>
      <c r="G172" s="139"/>
      <c r="H172" s="140"/>
      <c r="I172" s="68"/>
      <c r="J172" s="119" t="s">
        <v>11</v>
      </c>
      <c r="K172" s="119"/>
      <c r="L172" s="125">
        <f>IF(infos!V16=0,(""),IF(infos!V16=10,(infos!Y16)))</f>
        <v>21.5</v>
      </c>
      <c r="M172" s="126"/>
      <c r="N172" s="84" t="s">
        <v>10</v>
      </c>
      <c r="O172" s="132">
        <f>IF(AA172=(""),(""),IF(AA172=0,(infos!Z4),(infos!Z5)))</f>
        <v>69.8</v>
      </c>
      <c r="P172" s="133"/>
      <c r="Q172" s="60"/>
      <c r="R172" s="154" t="s">
        <v>9</v>
      </c>
      <c r="S172" s="119"/>
      <c r="T172" s="132">
        <f>IF(AA172=(""),(""),IF(AA172=0,(infos!X4),(infos!X5)))</f>
        <v>128</v>
      </c>
      <c r="U172" s="133"/>
      <c r="V172" s="119" t="s">
        <v>12</v>
      </c>
      <c r="W172" s="119"/>
      <c r="X172" s="119"/>
      <c r="Y172" s="66">
        <f>(IF(L172="",(""),ROUND((L172*T172/113)+(O172-X170),0)))</f>
        <v>22</v>
      </c>
      <c r="Z172" s="60"/>
      <c r="AA172" s="58">
        <f>IF(infos!V16=0,(""),IF(infos!V16=10,(infos!AB16)))</f>
        <v>0</v>
      </c>
      <c r="AB172" s="60"/>
      <c r="AC172" s="75"/>
      <c r="AD172" s="75"/>
      <c r="AE172" s="75"/>
      <c r="AF172" s="75"/>
      <c r="AG172" s="75"/>
      <c r="AH172" s="75"/>
      <c r="AI172" s="75"/>
      <c r="AJ172" s="75"/>
      <c r="AK172" s="75"/>
      <c r="AL172" s="75"/>
      <c r="AM172" s="75"/>
      <c r="AN172" s="75"/>
      <c r="AO172" s="75"/>
      <c r="AP172" s="75"/>
      <c r="AQ172" s="75"/>
      <c r="AR172" s="75"/>
      <c r="AS172" s="75"/>
      <c r="AT172" s="75"/>
      <c r="AU172" s="75"/>
      <c r="AV172" s="75"/>
    </row>
    <row r="173" spans="1:48" ht="5.25" customHeight="1" x14ac:dyDescent="0.25">
      <c r="A173" s="75"/>
      <c r="B173" s="60"/>
      <c r="C173" s="60"/>
      <c r="D173" s="84"/>
      <c r="E173" s="60"/>
      <c r="F173" s="60"/>
      <c r="G173" s="60"/>
      <c r="H173" s="60"/>
      <c r="I173" s="60"/>
      <c r="J173" s="60"/>
      <c r="K173" s="60"/>
      <c r="L173" s="60"/>
      <c r="M173" s="60"/>
      <c r="N173" s="84"/>
      <c r="O173" s="60"/>
      <c r="P173" s="60"/>
      <c r="Q173" s="60"/>
      <c r="R173" s="60"/>
      <c r="S173" s="60"/>
      <c r="T173" s="60"/>
      <c r="U173" s="60"/>
      <c r="V173" s="60"/>
      <c r="W173" s="60"/>
      <c r="X173" s="60"/>
      <c r="Y173" s="84"/>
      <c r="Z173" s="75"/>
      <c r="AA173" s="60"/>
      <c r="AB173" s="75"/>
      <c r="AC173" s="75"/>
      <c r="AD173" s="75"/>
      <c r="AE173" s="75"/>
      <c r="AF173" s="75"/>
      <c r="AG173" s="75"/>
      <c r="AH173" s="75"/>
      <c r="AI173" s="75"/>
      <c r="AJ173" s="75"/>
      <c r="AK173" s="75"/>
      <c r="AL173" s="75"/>
      <c r="AM173" s="75"/>
      <c r="AN173" s="75"/>
      <c r="AO173" s="75"/>
      <c r="AP173" s="75"/>
      <c r="AQ173" s="75"/>
      <c r="AR173" s="75"/>
      <c r="AS173" s="75"/>
      <c r="AT173" s="75"/>
      <c r="AU173" s="75"/>
      <c r="AV173" s="75"/>
    </row>
    <row r="174" spans="1:48" s="29" customFormat="1" ht="19.5" customHeight="1" x14ac:dyDescent="0.25">
      <c r="A174" s="85"/>
      <c r="B174" s="85">
        <v>1</v>
      </c>
      <c r="C174" s="85"/>
      <c r="D174" s="86">
        <v>1</v>
      </c>
      <c r="E174" s="87">
        <v>2</v>
      </c>
      <c r="F174" s="87">
        <v>3</v>
      </c>
      <c r="G174" s="87">
        <v>4</v>
      </c>
      <c r="H174" s="87">
        <v>5</v>
      </c>
      <c r="I174" s="87">
        <v>6</v>
      </c>
      <c r="J174" s="87">
        <v>7</v>
      </c>
      <c r="K174" s="87">
        <v>8</v>
      </c>
      <c r="L174" s="87">
        <v>9</v>
      </c>
      <c r="M174" s="73"/>
      <c r="N174" s="59" t="s">
        <v>5</v>
      </c>
      <c r="O174" s="73"/>
      <c r="P174" s="87">
        <v>10</v>
      </c>
      <c r="Q174" s="87">
        <v>11</v>
      </c>
      <c r="R174" s="87">
        <v>12</v>
      </c>
      <c r="S174" s="87">
        <v>13</v>
      </c>
      <c r="T174" s="87">
        <v>14</v>
      </c>
      <c r="U174" s="87">
        <v>15</v>
      </c>
      <c r="V174" s="87">
        <v>16</v>
      </c>
      <c r="W174" s="87">
        <v>17</v>
      </c>
      <c r="X174" s="87">
        <v>18</v>
      </c>
      <c r="Y174" s="59" t="s">
        <v>6</v>
      </c>
      <c r="Z174" s="71"/>
      <c r="AA174" s="70" t="s">
        <v>7</v>
      </c>
      <c r="AB174" s="72" t="s">
        <v>0</v>
      </c>
      <c r="AC174" s="73">
        <v>1</v>
      </c>
      <c r="AD174" s="73">
        <v>2</v>
      </c>
      <c r="AE174" s="73">
        <v>3</v>
      </c>
      <c r="AF174" s="73">
        <v>4</v>
      </c>
      <c r="AG174" s="73">
        <v>5</v>
      </c>
      <c r="AH174" s="73">
        <v>6</v>
      </c>
      <c r="AI174" s="73">
        <v>7</v>
      </c>
      <c r="AJ174" s="73">
        <v>8</v>
      </c>
      <c r="AK174" s="73">
        <v>9</v>
      </c>
      <c r="AL174" s="73">
        <v>10</v>
      </c>
      <c r="AM174" s="73">
        <v>11</v>
      </c>
      <c r="AN174" s="73">
        <v>12</v>
      </c>
      <c r="AO174" s="73">
        <v>13</v>
      </c>
      <c r="AP174" s="73">
        <v>14</v>
      </c>
      <c r="AQ174" s="73">
        <v>15</v>
      </c>
      <c r="AR174" s="73">
        <v>16</v>
      </c>
      <c r="AS174" s="73">
        <v>17</v>
      </c>
      <c r="AT174" s="73">
        <v>18</v>
      </c>
      <c r="AU174" s="96"/>
      <c r="AV174" s="96"/>
    </row>
    <row r="175" spans="1:48" s="3" customFormat="1" ht="19.5" customHeight="1" x14ac:dyDescent="0.25">
      <c r="A175" s="88" t="s">
        <v>1</v>
      </c>
      <c r="B175" s="88"/>
      <c r="C175" s="88"/>
      <c r="D175" s="59">
        <f t="shared" ref="D175:L175" si="96">D45</f>
        <v>4</v>
      </c>
      <c r="E175" s="70">
        <f t="shared" si="96"/>
        <v>5</v>
      </c>
      <c r="F175" s="70">
        <f t="shared" si="96"/>
        <v>3</v>
      </c>
      <c r="G175" s="70">
        <f t="shared" si="96"/>
        <v>4</v>
      </c>
      <c r="H175" s="70">
        <f t="shared" si="96"/>
        <v>4</v>
      </c>
      <c r="I175" s="70">
        <f t="shared" si="96"/>
        <v>3</v>
      </c>
      <c r="J175" s="70">
        <f t="shared" si="96"/>
        <v>5</v>
      </c>
      <c r="K175" s="70">
        <f t="shared" si="96"/>
        <v>3</v>
      </c>
      <c r="L175" s="70">
        <f t="shared" si="96"/>
        <v>5</v>
      </c>
      <c r="M175" s="73"/>
      <c r="N175" s="59">
        <f>SUM(D175:L175)</f>
        <v>36</v>
      </c>
      <c r="O175" s="73"/>
      <c r="P175" s="70">
        <f t="shared" ref="P175:X175" si="97">P45</f>
        <v>4</v>
      </c>
      <c r="Q175" s="70">
        <f t="shared" si="97"/>
        <v>5</v>
      </c>
      <c r="R175" s="70">
        <f t="shared" si="97"/>
        <v>4</v>
      </c>
      <c r="S175" s="70">
        <f t="shared" si="97"/>
        <v>5</v>
      </c>
      <c r="T175" s="70">
        <f t="shared" si="97"/>
        <v>3</v>
      </c>
      <c r="U175" s="70">
        <f t="shared" si="97"/>
        <v>4</v>
      </c>
      <c r="V175" s="70">
        <f t="shared" si="97"/>
        <v>4</v>
      </c>
      <c r="W175" s="70">
        <f t="shared" si="97"/>
        <v>3</v>
      </c>
      <c r="X175" s="70">
        <f t="shared" si="97"/>
        <v>4</v>
      </c>
      <c r="Y175" s="59">
        <f>SUM(P175:X175)</f>
        <v>36</v>
      </c>
      <c r="Z175" s="71"/>
      <c r="AA175" s="59">
        <f>SUM(N175,Y175)</f>
        <v>72</v>
      </c>
      <c r="AB175" s="71"/>
      <c r="AC175" s="73">
        <f>IF(GESTEP(Y172-1,0),1,0)</f>
        <v>1</v>
      </c>
      <c r="AD175" s="73">
        <f>IF(GESTEP(Y172-2,0),1,0)</f>
        <v>1</v>
      </c>
      <c r="AE175" s="73">
        <f>IF(GESTEP(Y172-3,0),1,0)</f>
        <v>1</v>
      </c>
      <c r="AF175" s="73">
        <f>IF(GESTEP(Y172-4,0),1,0)</f>
        <v>1</v>
      </c>
      <c r="AG175" s="73">
        <f>IF(GESTEP(Y172-5,0),1,0)</f>
        <v>1</v>
      </c>
      <c r="AH175" s="73">
        <f>IF(GESTEP(Y172-6,0),1,0)</f>
        <v>1</v>
      </c>
      <c r="AI175" s="73">
        <f>IF(GESTEP(Y172-7,0),1,0)</f>
        <v>1</v>
      </c>
      <c r="AJ175" s="73">
        <f>IF(GESTEP(Y172-8,0),1,0)</f>
        <v>1</v>
      </c>
      <c r="AK175" s="73">
        <f>IF(GESTEP(Y172-9,0),1,0)</f>
        <v>1</v>
      </c>
      <c r="AL175" s="73">
        <f>IF(GESTEP(Y172-10,0),1,0)</f>
        <v>1</v>
      </c>
      <c r="AM175" s="73">
        <f>IF(GESTEP(Y172-11,0),1,0)</f>
        <v>1</v>
      </c>
      <c r="AN175" s="73">
        <f>IF(GESTEP(Y172-12,0),1,0)</f>
        <v>1</v>
      </c>
      <c r="AO175" s="73">
        <f>IF(GESTEP(Y172-13,0),1,0)</f>
        <v>1</v>
      </c>
      <c r="AP175" s="73">
        <f>IF(GESTEP(Y172-14,0),1,0)</f>
        <v>1</v>
      </c>
      <c r="AQ175" s="73">
        <f>IF(GESTEP(Y172-15,0),1,0)</f>
        <v>1</v>
      </c>
      <c r="AR175" s="73">
        <f>IF(GESTEP(Y172-16,0),1,0)</f>
        <v>1</v>
      </c>
      <c r="AS175" s="73">
        <f>IF(GESTEP(Y172-17,0),1,0)</f>
        <v>1</v>
      </c>
      <c r="AT175" s="73">
        <f>IF(GESTEP(Y172-18,0),1,0)</f>
        <v>1</v>
      </c>
      <c r="AU175" s="71"/>
      <c r="AV175" s="71"/>
    </row>
    <row r="176" spans="1:48" s="3" customFormat="1" ht="20.100000000000001" customHeight="1" x14ac:dyDescent="0.25">
      <c r="A176" s="88" t="s">
        <v>4</v>
      </c>
      <c r="B176" s="88"/>
      <c r="C176" s="88"/>
      <c r="D176" s="70">
        <f>IF(AA172=0,(infos!B4),(infos!B5))</f>
        <v>333</v>
      </c>
      <c r="E176" s="70">
        <f>IF(AA172=0,(infos!C4),(infos!C5))</f>
        <v>394</v>
      </c>
      <c r="F176" s="70">
        <f>IF(AA172=0,(infos!D4),(infos!D5))</f>
        <v>149</v>
      </c>
      <c r="G176" s="70">
        <f>IF(AA172=0,(infos!E4),(infos!E5))</f>
        <v>315</v>
      </c>
      <c r="H176" s="70">
        <f>IF(AA172=0,(infos!F4),(infos!F5))</f>
        <v>307</v>
      </c>
      <c r="I176" s="70">
        <f>IF(AA172=0,(infos!G4),(infos!G5))</f>
        <v>148</v>
      </c>
      <c r="J176" s="70">
        <f>IF(AA172=0,(infos!H4),(infos!H5))</f>
        <v>447</v>
      </c>
      <c r="K176" s="70">
        <f>IF(AA172=0,(infos!I4),(infos!I5))</f>
        <v>168</v>
      </c>
      <c r="L176" s="70">
        <f>IF(AA172=0,(infos!J4),(infos!J5))</f>
        <v>441</v>
      </c>
      <c r="M176" s="71"/>
      <c r="N176" s="70">
        <f>SUM(D176:L176)</f>
        <v>2702</v>
      </c>
      <c r="O176" s="71"/>
      <c r="P176" s="70">
        <f>IF(AA172=0,(infos!L4),(infos!L5))</f>
        <v>302</v>
      </c>
      <c r="Q176" s="70">
        <f>IF(AA172=0,(infos!M4),(infos!M5))</f>
        <v>410</v>
      </c>
      <c r="R176" s="70">
        <f>IF(AA172=0,(infos!N4),(infos!N5))</f>
        <v>325</v>
      </c>
      <c r="S176" s="70">
        <f>IF(AA172=0,(infos!O4),(infos!O5))</f>
        <v>422</v>
      </c>
      <c r="T176" s="70">
        <f>IF(AA172=0,(infos!P4),(infos!P5))</f>
        <v>142</v>
      </c>
      <c r="U176" s="70">
        <f>IF(AA172=0,(infos!Q4),(infos!Q5))</f>
        <v>310</v>
      </c>
      <c r="V176" s="70">
        <f>IF(AA172=0,(infos!R4),(infos!R5))</f>
        <v>354</v>
      </c>
      <c r="W176" s="70">
        <f>IF(AA172=0,(infos!S4),(infos!S5))</f>
        <v>151</v>
      </c>
      <c r="X176" s="70">
        <f>IF(AA172=0,(infos!T4),(infos!T5))</f>
        <v>367</v>
      </c>
      <c r="Y176" s="70">
        <f>SUM(P176:X176)</f>
        <v>2783</v>
      </c>
      <c r="Z176" s="71"/>
      <c r="AA176" s="70">
        <f>SUM(N176,Y176)</f>
        <v>5485</v>
      </c>
      <c r="AB176" s="71"/>
      <c r="AC176" s="73">
        <f>IF(GESTEP(Y172-19,0),1,0)</f>
        <v>1</v>
      </c>
      <c r="AD176" s="73">
        <f>IF(GESTEP(Y172-20,0),1,0)</f>
        <v>1</v>
      </c>
      <c r="AE176" s="73">
        <f>IF(GESTEP(Y172-21,0),1,0)</f>
        <v>1</v>
      </c>
      <c r="AF176" s="73">
        <f>IF(GESTEP(Y172-22,0),1,0)</f>
        <v>1</v>
      </c>
      <c r="AG176" s="73">
        <f>IF(GESTEP(Y172-23,0),1,0)</f>
        <v>0</v>
      </c>
      <c r="AH176" s="73">
        <f>IF(GESTEP(Y172-24,0),1,0)</f>
        <v>0</v>
      </c>
      <c r="AI176" s="73">
        <f>IF(GESTEP(Y172-25,0),1,0)</f>
        <v>0</v>
      </c>
      <c r="AJ176" s="73">
        <f>IF(GESTEP(Y172-26,0),1,0)</f>
        <v>0</v>
      </c>
      <c r="AK176" s="73">
        <f>IF(GESTEP(Y172-27,0),1,0)</f>
        <v>0</v>
      </c>
      <c r="AL176" s="73">
        <f>IF(GESTEP(Y172-28,0),1,0)</f>
        <v>0</v>
      </c>
      <c r="AM176" s="73">
        <f>IF(GESTEP(Y172-29,0),1,0)</f>
        <v>0</v>
      </c>
      <c r="AN176" s="73">
        <f>IF(GESTEP(Y172-30,0),1,0)</f>
        <v>0</v>
      </c>
      <c r="AO176" s="73">
        <f>IF(GESTEP(Y172-31,0),1,0)</f>
        <v>0</v>
      </c>
      <c r="AP176" s="73">
        <f>IF(GESTEP(Y172-32,0),1,0)</f>
        <v>0</v>
      </c>
      <c r="AQ176" s="73">
        <f>IF(GESTEP(Y172-33,0),1,0)</f>
        <v>0</v>
      </c>
      <c r="AR176" s="73">
        <f>IF(GESTEP(Y172-34,0),1,0)</f>
        <v>0</v>
      </c>
      <c r="AS176" s="73">
        <f>IF(GESTEP(Y172-35,0),1,0)</f>
        <v>0</v>
      </c>
      <c r="AT176" s="73">
        <f>IF(GESTEP(Y172-36,0),1,0)</f>
        <v>0</v>
      </c>
      <c r="AU176" s="71"/>
      <c r="AV176" s="71"/>
    </row>
    <row r="177" spans="1:48" s="3" customFormat="1" ht="20.100000000000001" customHeight="1" x14ac:dyDescent="0.25">
      <c r="A177" s="88" t="s">
        <v>0</v>
      </c>
      <c r="B177" s="88"/>
      <c r="C177" s="88"/>
      <c r="D177" s="70">
        <f t="shared" ref="D177:L177" si="98">D47</f>
        <v>8</v>
      </c>
      <c r="E177" s="70">
        <f t="shared" si="98"/>
        <v>12</v>
      </c>
      <c r="F177" s="70">
        <f t="shared" si="98"/>
        <v>6</v>
      </c>
      <c r="G177" s="70">
        <f t="shared" si="98"/>
        <v>14</v>
      </c>
      <c r="H177" s="70">
        <f t="shared" si="98"/>
        <v>10</v>
      </c>
      <c r="I177" s="70">
        <f t="shared" si="98"/>
        <v>18</v>
      </c>
      <c r="J177" s="70">
        <f t="shared" si="98"/>
        <v>4</v>
      </c>
      <c r="K177" s="70">
        <f t="shared" si="98"/>
        <v>16</v>
      </c>
      <c r="L177" s="70">
        <f t="shared" si="98"/>
        <v>2</v>
      </c>
      <c r="M177" s="71"/>
      <c r="N177" s="59"/>
      <c r="O177" s="71"/>
      <c r="P177" s="70">
        <f t="shared" ref="P177:X177" si="99">P47</f>
        <v>15</v>
      </c>
      <c r="Q177" s="70">
        <f t="shared" si="99"/>
        <v>9</v>
      </c>
      <c r="R177" s="70">
        <f t="shared" si="99"/>
        <v>11</v>
      </c>
      <c r="S177" s="70">
        <f t="shared" si="99"/>
        <v>3</v>
      </c>
      <c r="T177" s="70">
        <f t="shared" si="99"/>
        <v>13</v>
      </c>
      <c r="U177" s="70">
        <f t="shared" si="99"/>
        <v>5</v>
      </c>
      <c r="V177" s="70">
        <f t="shared" si="99"/>
        <v>7</v>
      </c>
      <c r="W177" s="70">
        <f t="shared" si="99"/>
        <v>17</v>
      </c>
      <c r="X177" s="70">
        <f t="shared" si="99"/>
        <v>1</v>
      </c>
      <c r="Y177" s="59"/>
      <c r="Z177" s="71"/>
      <c r="AA177" s="70"/>
      <c r="AB177" s="71"/>
      <c r="AC177" s="73">
        <f>IF(GESTEP(Y172-37,0),1,0)</f>
        <v>0</v>
      </c>
      <c r="AD177" s="73">
        <f>IF(GESTEP(Y172-378,0),1,0)</f>
        <v>0</v>
      </c>
      <c r="AE177" s="73">
        <f>IF(GESTEP(Y172-389,0),1,0)</f>
        <v>0</v>
      </c>
      <c r="AF177" s="73">
        <f>IF(GESTEP(Y172-40,0),1,0)</f>
        <v>0</v>
      </c>
      <c r="AG177" s="73">
        <f>IF(GESTEP(Y172-41,0),1,0)</f>
        <v>0</v>
      </c>
      <c r="AH177" s="73">
        <f>IF(GESTEP(Y172-42,0),1,0)</f>
        <v>0</v>
      </c>
      <c r="AI177" s="73">
        <f>IF(GESTEP(Y172-43,0),1,0)</f>
        <v>0</v>
      </c>
      <c r="AJ177" s="73">
        <f>IF(GESTEP(Y172-44,0),1,0)</f>
        <v>0</v>
      </c>
      <c r="AK177" s="73">
        <f>IF(GESTEP(Y172-45,0),1,0)</f>
        <v>0</v>
      </c>
      <c r="AL177" s="73">
        <f>IF(GESTEP(Y172-46,0),1,0)</f>
        <v>0</v>
      </c>
      <c r="AM177" s="73">
        <f>IF(GESTEP(Y172-47,0),1,0)</f>
        <v>0</v>
      </c>
      <c r="AN177" s="73">
        <f>IF(GESTEP(Y172-48,0),1,0)</f>
        <v>0</v>
      </c>
      <c r="AO177" s="73">
        <f>IF(GESTEP(Y172-49,0),1,0)</f>
        <v>0</v>
      </c>
      <c r="AP177" s="73">
        <f>IF(GESTEP(Y172-50,0),1,0)</f>
        <v>0</v>
      </c>
      <c r="AQ177" s="73">
        <f>IF(GESTEP(Y172-51,0),1,0)</f>
        <v>0</v>
      </c>
      <c r="AR177" s="73">
        <f>IF(GESTEP(Y172-52,0),1,0)</f>
        <v>0</v>
      </c>
      <c r="AS177" s="73">
        <f>IF(GESTEP(Y172-53,0),1,0)</f>
        <v>0</v>
      </c>
      <c r="AT177" s="73">
        <f>IF(GESTEP(Y172-54,0),1,0)</f>
        <v>0</v>
      </c>
      <c r="AU177" s="71"/>
      <c r="AV177" s="71"/>
    </row>
    <row r="178" spans="1:48" s="3" customFormat="1" ht="20.100000000000001" customHeight="1" x14ac:dyDescent="0.25">
      <c r="A178" s="88" t="s">
        <v>2</v>
      </c>
      <c r="B178" s="88"/>
      <c r="C178" s="88"/>
      <c r="D178" s="13">
        <f>IF(D177-AC174=0,(AC178),IF(D177-AD174=0,(AD178),IF(D177-AE174=0,(AE178),IF(D177-AF174=0,(AF178),IF(D177-AG174=0,(AG178),IF(D177-AH174=0,(AH178),IF(D177-AI174=0,(AI178),IF(D177-AJ174=0,(AJ178),IF(D177-AK174=0,(AK178),IF(D177-AL174=0,(AL178),IF(D177-AM174=0,(AM178),IF(D177-AN174=0,(AN178),IF(D177-AO174=0,(AO178),IF(D177-AP174=0,(AP178),IF(D177-AQ174=0,(AQ178),IF(D177-AR174=0,(AR178),IF(D177-AS174=0,(AS178),IF(D177-AT174=0,(AT178)))))))))))))))))))</f>
        <v>1</v>
      </c>
      <c r="E178" s="13">
        <f t="shared" ref="E178" si="100">IF(E177-AD174=0,(AD178),IF(E177-AE174=0,(AE178),IF(E177-AF174=0,(AF178),IF(E177-AG174=0,(AG178),IF(E177-AH174=0,(AH178),IF(E177-AI174=0,(AI178),IF(E177-AJ174=0,(AJ178),IF(E177-AK174=0,(AK178),IF(E177-AL174=0,(AL178),IF(E177-AM174=0,(AM178),IF(E177-AN174=0,(AN178),IF(E177-AO174=0,(AO178),IF(E177-AP174=0,(AP178),IF(E177-AQ174=0,(AQ178),IF(E177-AR174=0,(AR178),IF(E177-AS174=0,(AS178),IF(E177-AT174=0,(AT178),IF(E177-AU174=0,(AU178)))))))))))))))))))</f>
        <v>1</v>
      </c>
      <c r="F178" s="13">
        <f>IF(F177-AE174=0,(AE178),IF(F177-AF174=0,(AF178),IF(F177-AG174=0,(AG178),IF(F177-AH174=0,(AH178),IF(F177-AI174=0,(AI178),IF(F177-AJ174=0,(AJ178),IF(F177-AK174=0,(AK178),IF(F177-AL174=0,(AL178),IF(F177-AM174=0,(AM178),IF(F177-AN174=0,(AN178),IF(F177-AO174=0,(AO178),IF(F177-AP174=0,(AP178),IF(F177-AQ174=0,(AQ178),IF(F177-AR174=0,(AR178),IF(F177-AS174=0,(AS178),IF(F177-AT174=0,(AT178),IF(F177-AU174=0,(AU178),IF(F177-AV174=0,(AV178)))))))))))))))))))</f>
        <v>1</v>
      </c>
      <c r="G178" s="13">
        <f t="shared" ref="G178" si="101">IF(G177-AF174=0,(AF178),IF(G177-AG174=0,(AG178),IF(G177-AH174=0,(AH178),IF(G177-AI174=0,(AI178),IF(G177-AJ174=0,(AJ178),IF(G177-AK174=0,(AK178),IF(G177-AL174=0,(AL178),IF(G177-AM174=0,(AM178),IF(G177-AN174=0,(AN178),IF(G177-AO174=0,(AO178),IF(G177-AP174=0,(AP178),IF(G177-AQ174=0,(AQ178),IF(G177-AR174=0,(AR178),IF(G177-AS174=0,(AS178),IF(G177-AT174=0,(AT178),IF(G177-AU174=0,(AU178),IF(G177-AV174=0,(AV178),IF(G177-AW174=0,(AW178)))))))))))))))))))</f>
        <v>1</v>
      </c>
      <c r="H178" s="13">
        <f>IF(H177-AG174=0,(AG178),IF(H177-AH174=0,(AH178),IF(H177-AI174=0,(AI178),IF(H177-AJ174=0,(AJ178),IF(H177-AK174=0,(AK178),IF(H177-AL174=0,(AL178),IF(H177-AM174=0,(AM178),IF(H177-AN174=0,(AN178),IF(H177-AO174=0,(AO178),IF(H177-AP174=0,(AP178),IF(H177-AQ174=0,(AQ178),IF(H177-AR174=0,(AR178),IF(H177-AS174=0,(AS178),IF(H177-AT174=0,(AT178),IF(H177-AC174=0,(AC178),IF(H177-AD174=0,(AD178),IF(H177-AE174=0,(AE178),IF(H177-AF174=0,(AF178)))))))))))))))))))</f>
        <v>1</v>
      </c>
      <c r="I178" s="13">
        <f t="shared" ref="I178" si="102">IF(I177-AH174=0,(AH178),IF(I177-AI174=0,(AI178),IF(I177-AJ174=0,(AJ178),IF(I177-AK174=0,(AK178),IF(I177-AL174=0,(AL178),IF(I177-AM174=0,(AM178),IF(I177-AN174=0,(AN178),IF(I177-AO174=0,(AO178),IF(I177-AP174=0,(AP178),IF(I177-AQ174=0,(AQ178),IF(I177-AR174=0,(AR178),IF(I177-AS174=0,(AS178),IF(I177-AT174=0,(AT178),IF(I177-AU174=0,(AU178),IF(I177-AV174=0,(AV178),IF(I177-AW174=0,(AW178),IF(I177-AX174=0,(AX178),IF(I177-AY174=0,(AY178)))))))))))))))))))</f>
        <v>1</v>
      </c>
      <c r="J178" s="13">
        <f>IF(J177-AI174=0,(AI178),IF(J177-AJ174=0,(AJ178),IF(J177-AK174=0,(AK178),IF(J177-AL174=0,(AL178),IF(J177-AM174=0,(AM178),IF(J177-AN174=0,(AN178),IF(J177-AO174=0,(AO178),IF(J177-AP174=0,(AP178),IF(J177-AQ174=0,(AQ178),IF(J177-AR174=0,(AR178),IF(J177-AS174=0,(AS178),IF(J177-AT174=0,(AT178),IF(J177-AC174=0,(AC178),IF(J177-AD174=0,(AD178),IF(J177-AE174=0,(AE178),IF(J177-AF174=0,(AF178),IF(J177-AG174=0,(AG178),IF(J177-AH174=0,(AH178)))))))))))))))))))</f>
        <v>2</v>
      </c>
      <c r="K178" s="13">
        <f>IF(K177-AJ174=0,(AJ178),IF(K177-AK174=0,(AK178),IF(K177-AL174=0,(AL178),IF(K177-AM174=0,(AM178),IF(K177-AN174=0,(AN178),IF(K177-AO174=0,(AO178),IF(K177-AP174=0,(AP178),IF(K177-AQ174=0,(AQ178),IF(K177-AR174=0,(AR178),IF(K177-AS174=0,(AS178),IF(K177-AT174=0,(AT178),IF(K177-AC174=0,(AC178),IF(K177-AD174=0,(AD178),IF(K177-AE174=0,(AE178),IF(K177-AF174=0,(AF178),IF(K177-AG174=0,(AG178),IF(K177-AH174=0,(AH178),IF(K177-AI174=0,(AI178)))))))))))))))))))</f>
        <v>1</v>
      </c>
      <c r="L178" s="13">
        <f>IF(L177-AK174=0,(AK178),IF(L177-AL174=0,(AL178),IF(L177-AM174=0,(AM178),IF(L177-AN174=0,(AN178),IF(L177-AO174=0,(AO178),IF(L177-AP174=0,(AP178),IF(L177-AQ174=0,(AQ178),IF(L177-AR174=0,(AR178),IF(L177-AS174=0,(AS178),IF(L177-AT174=0,(AT178),IF(L177-AC174=0,(AC178),IF(L177-AD174=0,(AD178),IF(L177-AE174=0,(AE178),IF(L177-AF174=0,(AF178),IF(L177-AG174=0,(AG178),IF(L177-AH174=0,(AH178),IF(L177-AI174=0,(AI178),IF(L177-AJ174=0,(AJ178)))))))))))))))))))</f>
        <v>2</v>
      </c>
      <c r="N178" s="13">
        <f>IF(D178="",(""),SUM(D178:L178))</f>
        <v>11</v>
      </c>
      <c r="P178" s="13">
        <f>IF(P177-AO174=0,(AO178),IF(P177-AP174=0,(AP178),IF(P177-AQ174=0,(AQ178),IF(P177-AR174=0,(AR178),IF(P177-AS174=0,(AS178),IF(P177-AT174=0,(AT178),IF(P177-AC174=0,(AC178),IF(P177-AD174=0,(AD178),IF(P177-AE174=0,(AE178),IF(P177-AF174=0,(AF178),IF(P177-AG174=0,(AG178),IF(P177-AH174=0,(AH178),IF(P177-AI174=0,(AI178),IF(P177-AJ174=0,(AJ178),IF(P177-AK174=0,(AK178),IF(P177-AL174=0,(AL178),IF(P177-AM174=0,(AM178),IF(P177-AN174=0,(AN178)))))))))))))))))))</f>
        <v>1</v>
      </c>
      <c r="Q178" s="13">
        <f>IF(Q177-AP174=0,(AP178),IF(Q177-AQ174=0,(AQ178),IF(Q177-AR174=0,(AR178),IF(Q177-AS174=0,(AS178),IF(Q177-AT174=0,(AT178),IF(Q177-AC174=0,(AC178),IF(Q177-AD174=0,(AD178),IF(Q177-AE174=0,(AE178),IF(Q177-AF174=0,(AF178),IF(Q177-AG174=0,(AG178),IF(Q177-AH174=0,(AH178),IF(Q177-AI174=0,(AI178),IF(Q177-AJ174=0,(AJ178),IF(Q177-AK174=0,(AK178),IF(Q177-AL174=0,(AL178),IF(Q177-AM174=0,(AM178),IF(Q177-AN174=0,(AN178),IF(Q177-AO174=0,(AO178)))))))))))))))))))</f>
        <v>1</v>
      </c>
      <c r="R178" s="13">
        <f>IF(R177-AQ174=0,(AQ178),IF(R177-AR174=0,(AR178),IF(R177-AS174=0,(AS178),IF(R177-AT174=0,(AT178),IF(R177-AC174=0,(AC178),IF(R177-AD174=0,(AD178),IF(R177-AE174=0,(AE178),IF(R177-AF174=0,(AF178),IF(R177-AG174=0,(AG178),IF(R177-AH174=0,(AH178),IF(R177-AI174=0,(AI178),IF(R177-AJ174=0,(AJ178),IF(R177-AK174=0,(AK178),IF(R177-AL174=0,(AL178),IF(R177-AM174=0,(AM178),IF(R177-AN174=0,(AN178),IF(R177-AO174=0,(AO178),IF(R177-AP174=0,(AP178)))))))))))))))))))</f>
        <v>1</v>
      </c>
      <c r="S178" s="13">
        <f>IF(S177-AR174=0,(AR178),IF(S177-AS174=0,(AS178),IF(S177-AT174=0,(AT178),IF(S177-AC174=0,(AC178),IF(S177-AD174=0,(AD178),IF(S177-AE174=0,(AE178),IF(S177-AF174=0,(AF178),IF(S177-AG174=0,(AG178),IF(S177-AH174=0,(AH178),IF(S177-AI174=0,(AI178),IF(S177-AJ174=0,(AJ178),IF(S177-AK174=0,(AK178),IF(S177-AL174=0,(AL178),IF(S177-AM174=0,(AM178),IF(S177-AN174=0,(AN178),IF(S177-AO174=0,(AO178),IF(S177-AP174=0,(AP178),IF(S177-AQ174=0,(AQ178)))))))))))))))))))</f>
        <v>2</v>
      </c>
      <c r="T178" s="13">
        <f>IF(T177-AS174=0,(AS178),IF(T177-AT174=0,(AT178),IF(T177-AC174=0,(AC178),IF(T177-AD174=0,(AD178),IF(T177-AE174=0,(AE178),IF(T177-AF174=0,(AF178),IF(T177-AG174=0,(AG178),IF(T177-AH174=0,(AH178),IF(T177-AI174=0,(AI178),IF(T177-AJ174=0,(AJ178),IF(T177-AK174=0,(AK178),IF(T177-AL174=0,(AL178),IF(T177-AM174=0,(AM178),IF(T177-AN174=0,(AN178),IF(T177-AO174=0,(AO178),IF(T177-AP174=0,(AP178),IF(T177-AQ174=0,(AQ178),IF(T177-AR174=0,(AR178)))))))))))))))))))</f>
        <v>1</v>
      </c>
      <c r="U178" s="13">
        <f>IF(U177-AT174=0,(AT178),IF(U177-AC174=0,(AC178),IF(U177-AD174=0,(AD178),IF(U177-AE174=0,(AE178),IF(U177-AF174=0,(AF178),IF(U177-AG174=0,(AG178),IF(U177-AH174=0,(AH178),IF(U177-AI174=0,(AI178),IF(U177-AJ174=0,(AJ178),IF(U177-AK174=0,(AK178),IF(U177-AL174=0,(AL178),IF(U177-AM174=0,(AM178),IF(U177-AN174=0,(AN178),IF(U177-AO174=0,(AO178),IF(U177-AP174=0,(AP178),IF(U177-AQ174=0,(AQ178),IF(U177-AR174=0,(AR178),IF(U177-AS174=0,(AS178)))))))))))))))))))</f>
        <v>1</v>
      </c>
      <c r="V178" s="13">
        <f>IF(V177-AC174=0,(AC178),IF(V177-AD174=0,(AD178),IF(V177-AE174=0,(AE178),IF(V177-AF174=0,(AF178),IF(V177-AG174=0,(AG178),IF(V177-AH174=0,(AH178),IF(V177-AI174=0,(AI178),IF(V177-AJ174=0,(AJ178),IF(V177-AK174=0,(AK178),IF(V177-AL174=0,(AL178),IF(V177-AM174=0,(AM178),IF(V177-AN174=0,(AN178),IF(V177-AO174=0,(AO178),IF(V177-AP174=0,(AP178),IF(V177-AQ174=0,(AQ178),IF(V177-AR174=0,(AR178),IF(V177-AS174=0,(AS178),IF(V177-AT174=0,(AT178)))))))))))))))))))</f>
        <v>1</v>
      </c>
      <c r="W178" s="13">
        <f>IF(W177-AD174=0,(AD178),IF(W177-AE174=0,(AE178),IF(W177-AF174=0,(AF178),IF(W177-AG174=0,(AG178),IF(W177-AH174=0,(AH178),IF(W177-AI174=0,(AI178),IF(W177-AJ174=0,(AJ178),IF(W177-AK174=0,(AK178),IF(W177-AL174=0,(AL178),IF(W177-AM174=0,(AM178),IF(W177-AN174=0,(AN178),IF(W177-AO174=0,(AO178),IF(W177-AP174=0,(AP178),IF(W177-AQ174=0,(AQ178),IF(W177-AR174=0,(AR178),IF(W177-AS174=0,(AS178),IF(W177-AT174=0,(AT178),IF(W177-AC174=0,(AC178)))))))))))))))))))</f>
        <v>1</v>
      </c>
      <c r="X178" s="13">
        <f>IF(X177-AE174=0,(AE178),IF(X177-AF174=0,(AF178),IF(X177-AG174=0,(AG178),IF(X177-AH174=0,(AH178),IF(X177-AI174=0,(AI178),IF(X177-AJ174=0,(AJ178),IF(X177-AK174=0,(AK178),IF(X177-AL174=0,(AL178),IF(X177-AM174=0,(AM178),IF(X177-AN174=0,(AN178),IF(X177-AO174=0,(AO178),IF(X177-AP174=0,(AP178),IF(X177-AQ174=0,(AQ178),IF(X177-AR174=0,(AR178),IF(X177-AS174=0,(AS178),IF(X177-AT174=0,(AT178),IF(X177-AC174=0,(AC178),IF(X177-AD174=0,(AD178)))))))))))))))))))</f>
        <v>2</v>
      </c>
      <c r="Y178" s="16">
        <f>IF(L172="",(""),SUM(P178:X178))</f>
        <v>11</v>
      </c>
      <c r="AA178" s="13">
        <f>IF(D178="",(""),SUM(N178,Y178))</f>
        <v>22</v>
      </c>
      <c r="AB178" s="72" t="s">
        <v>2</v>
      </c>
      <c r="AC178" s="73">
        <f xml:space="preserve"> SUM(AC175,AC176,AC177)</f>
        <v>2</v>
      </c>
      <c r="AD178" s="73">
        <f t="shared" ref="AD178:AK178" si="103" xml:space="preserve"> SUM(AD175,AD176,AD177)</f>
        <v>2</v>
      </c>
      <c r="AE178" s="73">
        <f t="shared" si="103"/>
        <v>2</v>
      </c>
      <c r="AF178" s="73">
        <f t="shared" si="103"/>
        <v>2</v>
      </c>
      <c r="AG178" s="73">
        <f t="shared" si="103"/>
        <v>1</v>
      </c>
      <c r="AH178" s="73">
        <f t="shared" si="103"/>
        <v>1</v>
      </c>
      <c r="AI178" s="73">
        <f t="shared" si="103"/>
        <v>1</v>
      </c>
      <c r="AJ178" s="73">
        <f t="shared" si="103"/>
        <v>1</v>
      </c>
      <c r="AK178" s="73">
        <f t="shared" si="103"/>
        <v>1</v>
      </c>
      <c r="AL178" s="73">
        <f xml:space="preserve"> SUM(AL175,AL176,AL177)</f>
        <v>1</v>
      </c>
      <c r="AM178" s="73">
        <f t="shared" ref="AM178:AT178" si="104" xml:space="preserve"> SUM(AM175,AM176,AM177)</f>
        <v>1</v>
      </c>
      <c r="AN178" s="73">
        <f t="shared" si="104"/>
        <v>1</v>
      </c>
      <c r="AO178" s="73">
        <f t="shared" si="104"/>
        <v>1</v>
      </c>
      <c r="AP178" s="73">
        <f t="shared" si="104"/>
        <v>1</v>
      </c>
      <c r="AQ178" s="73">
        <f t="shared" si="104"/>
        <v>1</v>
      </c>
      <c r="AR178" s="73">
        <f t="shared" si="104"/>
        <v>1</v>
      </c>
      <c r="AS178" s="73">
        <f t="shared" si="104"/>
        <v>1</v>
      </c>
      <c r="AT178" s="73">
        <f t="shared" si="104"/>
        <v>1</v>
      </c>
      <c r="AU178" s="71">
        <f>SUM(AC178:AT178)</f>
        <v>22</v>
      </c>
      <c r="AV178" s="71"/>
    </row>
    <row r="179" spans="1:48" s="3" customFormat="1" ht="4.5" customHeight="1" x14ac:dyDescent="0.25">
      <c r="D179" s="17"/>
      <c r="E179" s="9"/>
      <c r="F179" s="9"/>
      <c r="G179" s="9"/>
      <c r="H179" s="9"/>
      <c r="I179" s="9"/>
      <c r="J179" s="9"/>
      <c r="K179" s="9"/>
      <c r="L179" s="9"/>
      <c r="N179" s="17"/>
      <c r="P179" s="9"/>
      <c r="Q179" s="9"/>
      <c r="R179" s="9"/>
      <c r="S179" s="9"/>
      <c r="T179" s="9"/>
      <c r="U179" s="9"/>
      <c r="V179" s="9"/>
      <c r="W179" s="9"/>
      <c r="X179" s="9"/>
      <c r="Y179" s="17"/>
      <c r="AA179" s="9"/>
      <c r="AB179" s="71"/>
      <c r="AC179" s="71"/>
      <c r="AD179" s="71"/>
      <c r="AE179" s="71"/>
      <c r="AF179" s="71"/>
      <c r="AG179" s="71"/>
      <c r="AH179" s="71"/>
      <c r="AI179" s="71"/>
      <c r="AJ179" s="71"/>
      <c r="AK179" s="71"/>
      <c r="AL179" s="71"/>
      <c r="AM179" s="71"/>
      <c r="AN179" s="71"/>
      <c r="AO179" s="71"/>
      <c r="AP179" s="71"/>
      <c r="AQ179" s="71"/>
      <c r="AR179" s="71"/>
      <c r="AS179" s="71"/>
      <c r="AT179" s="71"/>
      <c r="AU179" s="71"/>
      <c r="AV179" s="71"/>
    </row>
    <row r="180" spans="1:48" s="3" customFormat="1" ht="19.5" customHeight="1" x14ac:dyDescent="0.25">
      <c r="A180" s="11" t="s">
        <v>21</v>
      </c>
      <c r="B180" s="11"/>
      <c r="C180" s="11"/>
      <c r="D180" s="16">
        <v>5</v>
      </c>
      <c r="E180" s="13">
        <v>6</v>
      </c>
      <c r="F180" s="13">
        <v>3</v>
      </c>
      <c r="G180" s="13">
        <v>6</v>
      </c>
      <c r="H180" s="13">
        <v>5</v>
      </c>
      <c r="I180" s="13">
        <v>4</v>
      </c>
      <c r="J180" s="13">
        <v>9</v>
      </c>
      <c r="K180" s="13">
        <v>5</v>
      </c>
      <c r="L180" s="13">
        <v>6</v>
      </c>
      <c r="N180" s="13">
        <f>IF(D180="",(""),SUM(D180:L180))</f>
        <v>49</v>
      </c>
      <c r="P180" s="13">
        <v>7</v>
      </c>
      <c r="Q180" s="13">
        <v>8</v>
      </c>
      <c r="R180" s="13">
        <v>6</v>
      </c>
      <c r="S180" s="13">
        <v>6</v>
      </c>
      <c r="T180" s="13">
        <v>3</v>
      </c>
      <c r="U180" s="13">
        <v>7</v>
      </c>
      <c r="V180" s="13">
        <v>5</v>
      </c>
      <c r="W180" s="13">
        <v>8</v>
      </c>
      <c r="X180" s="13">
        <v>8</v>
      </c>
      <c r="Y180" s="13">
        <f>IF(P180="",(""),SUM(P180:X180))</f>
        <v>58</v>
      </c>
      <c r="AA180" s="13">
        <f>IF(N180="",(""),SUM(N180,Y180))</f>
        <v>107</v>
      </c>
      <c r="AB180" s="71"/>
      <c r="AC180" s="71"/>
      <c r="AD180" s="71"/>
      <c r="AE180" s="71"/>
      <c r="AF180" s="71"/>
      <c r="AG180" s="71"/>
      <c r="AH180" s="71"/>
      <c r="AI180" s="71"/>
      <c r="AJ180" s="71"/>
      <c r="AK180" s="71"/>
      <c r="AL180" s="71"/>
      <c r="AM180" s="71"/>
      <c r="AN180" s="71"/>
      <c r="AO180" s="71"/>
      <c r="AP180" s="71"/>
      <c r="AQ180" s="71"/>
      <c r="AR180" s="71"/>
      <c r="AS180" s="71"/>
      <c r="AT180" s="71"/>
      <c r="AU180" s="71"/>
      <c r="AV180" s="71"/>
    </row>
    <row r="181" spans="1:48" s="3" customFormat="1" ht="5.0999999999999996" customHeight="1" x14ac:dyDescent="0.25">
      <c r="D181" s="17"/>
      <c r="E181" s="9"/>
      <c r="F181" s="9"/>
      <c r="G181" s="9"/>
      <c r="H181" s="9"/>
      <c r="I181" s="9"/>
      <c r="J181" s="9"/>
      <c r="K181" s="9"/>
      <c r="L181" s="9"/>
      <c r="N181" s="17"/>
      <c r="P181" s="9"/>
      <c r="Q181" s="9"/>
      <c r="R181" s="9"/>
      <c r="S181" s="9"/>
      <c r="T181" s="9"/>
      <c r="U181" s="9"/>
      <c r="V181" s="9"/>
      <c r="W181" s="9"/>
      <c r="X181" s="9"/>
      <c r="Y181" s="17"/>
      <c r="AA181" s="9"/>
      <c r="AB181" s="71"/>
      <c r="AC181" s="71"/>
      <c r="AD181" s="71"/>
      <c r="AE181" s="71"/>
      <c r="AF181" s="71"/>
      <c r="AG181" s="71"/>
      <c r="AH181" s="71"/>
      <c r="AI181" s="71"/>
      <c r="AJ181" s="71"/>
      <c r="AK181" s="71"/>
      <c r="AL181" s="71"/>
      <c r="AM181" s="71"/>
      <c r="AN181" s="71"/>
      <c r="AO181" s="71"/>
      <c r="AP181" s="71"/>
      <c r="AQ181" s="71"/>
      <c r="AR181" s="71"/>
      <c r="AS181" s="71"/>
      <c r="AT181" s="71"/>
      <c r="AU181" s="71"/>
      <c r="AV181" s="71"/>
    </row>
    <row r="182" spans="1:48" s="3" customFormat="1" ht="19.5" customHeight="1" x14ac:dyDescent="0.25">
      <c r="A182" s="11" t="s">
        <v>22</v>
      </c>
      <c r="B182" s="11"/>
      <c r="C182" s="11"/>
      <c r="D182" s="30">
        <f>IF(D180=0,(""),IF(D175-D180+2&lt;=0,(0),IF(D175-D180+2=1,(1),IF(D175-D180+2=2,(2),IF(D175-D180+2=3,(3),IF(D175-D180+2=4,(4)))))))</f>
        <v>1</v>
      </c>
      <c r="E182" s="30">
        <f t="shared" ref="E182:L182" si="105">IF(E180=0,(""),IF(E175-E180+2&lt;=0,(0),IF(E175-E180+2=1,(1),IF(E175-E180+2=2,(2),IF(E175-E180+2=3,(3),IF(E175-E180+2=4,(4)))))))</f>
        <v>1</v>
      </c>
      <c r="F182" s="30">
        <f t="shared" si="105"/>
        <v>2</v>
      </c>
      <c r="G182" s="30">
        <f t="shared" si="105"/>
        <v>0</v>
      </c>
      <c r="H182" s="30">
        <f t="shared" si="105"/>
        <v>1</v>
      </c>
      <c r="I182" s="30">
        <f t="shared" si="105"/>
        <v>1</v>
      </c>
      <c r="J182" s="30">
        <f t="shared" si="105"/>
        <v>0</v>
      </c>
      <c r="K182" s="30">
        <f t="shared" si="105"/>
        <v>0</v>
      </c>
      <c r="L182" s="30">
        <f t="shared" si="105"/>
        <v>1</v>
      </c>
      <c r="N182" s="16">
        <f>IF(D182="",(""),SUM(D182:L182))</f>
        <v>7</v>
      </c>
      <c r="P182" s="30">
        <f>IF(P180=0,(""),IF(P175-P180+2&lt;=0,(0),IF(P175-P180+2=1,(1),IF(P175-P180+2=2,(2),IF(P175-P180+2=3,(3),IF(P175-P180+2=4,(4)))))))</f>
        <v>0</v>
      </c>
      <c r="Q182" s="30">
        <f t="shared" ref="Q182:X182" si="106">IF(Q180=0,(""),IF(Q175-Q180+2&lt;=0,(0),IF(Q175-Q180+2=1,(1),IF(Q175-Q180+2=2,(2),IF(Q175-Q180+2=3,(3),IF(Q175-Q180+2=4,(4)))))))</f>
        <v>0</v>
      </c>
      <c r="R182" s="30">
        <f t="shared" si="106"/>
        <v>0</v>
      </c>
      <c r="S182" s="30">
        <f t="shared" si="106"/>
        <v>1</v>
      </c>
      <c r="T182" s="30">
        <f t="shared" si="106"/>
        <v>2</v>
      </c>
      <c r="U182" s="30">
        <f t="shared" si="106"/>
        <v>0</v>
      </c>
      <c r="V182" s="30">
        <f t="shared" si="106"/>
        <v>1</v>
      </c>
      <c r="W182" s="30">
        <f t="shared" si="106"/>
        <v>0</v>
      </c>
      <c r="X182" s="30">
        <f t="shared" si="106"/>
        <v>0</v>
      </c>
      <c r="Y182" s="16">
        <f>IF(D182="",(""),SUM(P182:X182))</f>
        <v>4</v>
      </c>
      <c r="AA182" s="13">
        <f>IF(D182="",(""),SUM(N182,Y182))</f>
        <v>11</v>
      </c>
      <c r="AB182" s="71"/>
      <c r="AC182" s="71"/>
      <c r="AD182" s="71"/>
      <c r="AE182" s="71"/>
      <c r="AF182" s="71"/>
      <c r="AG182" s="71"/>
      <c r="AH182" s="71"/>
      <c r="AI182" s="71"/>
      <c r="AJ182" s="71"/>
      <c r="AK182" s="71"/>
      <c r="AL182" s="71"/>
      <c r="AM182" s="71"/>
      <c r="AN182" s="71"/>
      <c r="AO182" s="71"/>
      <c r="AP182" s="71"/>
      <c r="AQ182" s="71"/>
      <c r="AR182" s="71"/>
      <c r="AS182" s="71"/>
      <c r="AT182" s="71"/>
      <c r="AU182" s="71"/>
      <c r="AV182" s="71"/>
    </row>
    <row r="183" spans="1:48" s="3" customFormat="1" ht="5.0999999999999996" customHeight="1" x14ac:dyDescent="0.25">
      <c r="A183" s="31"/>
      <c r="B183" s="19"/>
      <c r="C183" s="19"/>
      <c r="D183" s="49"/>
      <c r="E183" s="21"/>
      <c r="F183" s="21"/>
      <c r="G183" s="21"/>
      <c r="H183" s="21"/>
      <c r="I183" s="21"/>
      <c r="J183" s="21"/>
      <c r="K183" s="21"/>
      <c r="L183" s="21"/>
      <c r="N183" s="49"/>
      <c r="P183" s="21"/>
      <c r="Q183" s="21"/>
      <c r="R183" s="21"/>
      <c r="S183" s="21"/>
      <c r="T183" s="21"/>
      <c r="U183" s="21"/>
      <c r="V183" s="21"/>
      <c r="W183" s="21"/>
      <c r="X183" s="21"/>
      <c r="Y183" s="49"/>
      <c r="AA183" s="50"/>
      <c r="AB183" s="71"/>
      <c r="AC183" s="71"/>
      <c r="AD183" s="71"/>
      <c r="AE183" s="71"/>
      <c r="AF183" s="71"/>
      <c r="AG183" s="71"/>
      <c r="AH183" s="71"/>
      <c r="AI183" s="71"/>
      <c r="AJ183" s="71"/>
      <c r="AK183" s="71"/>
      <c r="AL183" s="71"/>
      <c r="AM183" s="71"/>
      <c r="AN183" s="71"/>
      <c r="AO183" s="71"/>
      <c r="AP183" s="71"/>
      <c r="AQ183" s="71"/>
      <c r="AR183" s="71"/>
      <c r="AS183" s="71"/>
      <c r="AT183" s="71"/>
      <c r="AU183" s="71"/>
      <c r="AV183" s="71"/>
    </row>
    <row r="184" spans="1:48" s="3" customFormat="1" ht="19.5" customHeight="1" x14ac:dyDescent="0.25">
      <c r="A184" s="11" t="s">
        <v>23</v>
      </c>
      <c r="B184" s="11"/>
      <c r="C184" s="11"/>
      <c r="D184" s="30">
        <f t="shared" ref="D184:L184" si="107">IF(D180=0,(""),IF(D175+D178-D180+2&lt;=0,(0),IF(D175+D178-D180+2=1,(1),IF(D175+D178-D180+2=2,(2),IF(D175+D178-D180+2=3,(3),IF(D175+D178-D180+2=4,(4),IF(D175+D178-D180+2=5,(5))))))))</f>
        <v>2</v>
      </c>
      <c r="E184" s="30">
        <f t="shared" si="107"/>
        <v>2</v>
      </c>
      <c r="F184" s="30">
        <f t="shared" si="107"/>
        <v>3</v>
      </c>
      <c r="G184" s="30">
        <f t="shared" si="107"/>
        <v>1</v>
      </c>
      <c r="H184" s="30">
        <f t="shared" si="107"/>
        <v>2</v>
      </c>
      <c r="I184" s="30">
        <f t="shared" si="107"/>
        <v>2</v>
      </c>
      <c r="J184" s="30">
        <f t="shared" si="107"/>
        <v>0</v>
      </c>
      <c r="K184" s="30">
        <f t="shared" si="107"/>
        <v>1</v>
      </c>
      <c r="L184" s="30">
        <f t="shared" si="107"/>
        <v>3</v>
      </c>
      <c r="N184" s="16">
        <f>IF(D184="",(""),SUM(D184:L184))</f>
        <v>16</v>
      </c>
      <c r="P184" s="30">
        <f t="shared" ref="P184:X184" si="108">IF(P180=0,(""),IF(P175+P178-P180+2&lt;=0,(0),IF(P175+P178-P180+2=1,(1),IF(P175+P178-P180+2=2,(2),IF(P175+P178-P180+2=3,(3),IF(P175+P178-P180+2=4,(4),IF(P175+P178-P180+2=5,(5))))))))</f>
        <v>0</v>
      </c>
      <c r="Q184" s="30">
        <f t="shared" si="108"/>
        <v>0</v>
      </c>
      <c r="R184" s="30">
        <f t="shared" si="108"/>
        <v>1</v>
      </c>
      <c r="S184" s="30">
        <f t="shared" si="108"/>
        <v>3</v>
      </c>
      <c r="T184" s="30">
        <f t="shared" si="108"/>
        <v>3</v>
      </c>
      <c r="U184" s="30">
        <f t="shared" si="108"/>
        <v>0</v>
      </c>
      <c r="V184" s="30">
        <f t="shared" si="108"/>
        <v>2</v>
      </c>
      <c r="W184" s="30">
        <f t="shared" si="108"/>
        <v>0</v>
      </c>
      <c r="X184" s="30">
        <f t="shared" si="108"/>
        <v>0</v>
      </c>
      <c r="Y184" s="16">
        <f>IF(D184="",(""),SUM(P184:X184))</f>
        <v>9</v>
      </c>
      <c r="AA184" s="13">
        <f>IF(D184="",(""),SUM(N184,Y184))</f>
        <v>25</v>
      </c>
      <c r="AB184" s="71"/>
      <c r="AC184" s="71"/>
      <c r="AD184" s="71"/>
      <c r="AE184" s="71"/>
      <c r="AF184" s="71"/>
      <c r="AG184" s="71"/>
      <c r="AH184" s="71"/>
      <c r="AI184" s="71"/>
      <c r="AJ184" s="71"/>
      <c r="AK184" s="71"/>
      <c r="AL184" s="71"/>
      <c r="AM184" s="71"/>
      <c r="AN184" s="71"/>
      <c r="AO184" s="71"/>
      <c r="AP184" s="71"/>
      <c r="AQ184" s="71"/>
      <c r="AR184" s="71"/>
      <c r="AS184" s="71"/>
      <c r="AT184" s="71"/>
      <c r="AU184" s="71"/>
      <c r="AV184" s="71"/>
    </row>
    <row r="185" spans="1:48" s="3" customFormat="1" ht="5.0999999999999996" customHeight="1" x14ac:dyDescent="0.25">
      <c r="A185" s="19"/>
      <c r="D185" s="20"/>
      <c r="E185" s="19"/>
      <c r="F185" s="19"/>
      <c r="G185" s="19"/>
      <c r="H185" s="19"/>
      <c r="I185" s="19"/>
      <c r="J185" s="19"/>
      <c r="K185" s="19"/>
      <c r="L185" s="19"/>
      <c r="M185" s="19"/>
      <c r="N185" s="20"/>
      <c r="O185" s="19"/>
      <c r="P185" s="19"/>
      <c r="Q185" s="19"/>
      <c r="R185" s="19"/>
      <c r="S185" s="19"/>
      <c r="T185" s="19"/>
      <c r="U185" s="19"/>
      <c r="V185" s="19"/>
      <c r="W185" s="19"/>
      <c r="X185" s="21"/>
      <c r="Y185" s="20"/>
      <c r="Z185" s="19"/>
      <c r="AA185" s="21"/>
      <c r="AB185" s="71"/>
      <c r="AC185" s="71"/>
      <c r="AD185" s="71"/>
      <c r="AE185" s="71"/>
      <c r="AF185" s="71"/>
      <c r="AG185" s="71"/>
      <c r="AH185" s="71"/>
      <c r="AI185" s="71"/>
      <c r="AJ185" s="71"/>
      <c r="AK185" s="71"/>
      <c r="AL185" s="71"/>
      <c r="AM185" s="71"/>
      <c r="AN185" s="71"/>
      <c r="AO185" s="71"/>
      <c r="AP185" s="71"/>
      <c r="AQ185" s="71"/>
      <c r="AR185" s="71"/>
      <c r="AS185" s="71"/>
      <c r="AT185" s="71"/>
      <c r="AU185" s="71"/>
      <c r="AV185" s="71"/>
    </row>
    <row r="186" spans="1:48" ht="33.950000000000003" customHeight="1" x14ac:dyDescent="0.25">
      <c r="A186" s="11" t="s">
        <v>3</v>
      </c>
      <c r="D186" s="127"/>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9"/>
      <c r="AB186" s="75"/>
      <c r="AC186" s="75"/>
      <c r="AD186" s="75"/>
      <c r="AE186" s="75"/>
      <c r="AF186" s="75"/>
      <c r="AG186" s="75"/>
      <c r="AH186" s="75"/>
      <c r="AI186" s="75"/>
      <c r="AJ186" s="75"/>
      <c r="AK186" s="75"/>
      <c r="AL186" s="75"/>
      <c r="AM186" s="75"/>
      <c r="AN186" s="75"/>
      <c r="AO186" s="75"/>
      <c r="AP186" s="75"/>
      <c r="AQ186" s="75"/>
      <c r="AR186" s="75"/>
      <c r="AS186" s="75"/>
      <c r="AT186" s="75"/>
      <c r="AU186" s="75"/>
      <c r="AV186" s="75"/>
    </row>
    <row r="187" spans="1:48" ht="5.85" customHeight="1" x14ac:dyDescent="0.25">
      <c r="A187" s="51"/>
      <c r="D187" s="14"/>
      <c r="E187" s="52"/>
      <c r="F187" s="52"/>
      <c r="G187" s="52"/>
      <c r="H187" s="52"/>
      <c r="I187" s="53"/>
      <c r="J187" s="53"/>
      <c r="K187" s="53"/>
      <c r="L187" s="53"/>
      <c r="M187" s="53"/>
      <c r="N187" s="53"/>
      <c r="O187" s="53"/>
      <c r="P187" s="53"/>
      <c r="Q187" s="53"/>
      <c r="R187" s="53"/>
      <c r="S187" s="53"/>
      <c r="T187" s="52"/>
      <c r="U187" s="52"/>
      <c r="V187" s="53"/>
      <c r="W187" s="53"/>
      <c r="X187" s="53"/>
      <c r="Y187" s="53"/>
      <c r="Z187" s="52"/>
      <c r="AA187" s="52"/>
      <c r="AB187" s="75"/>
      <c r="AC187" s="75"/>
      <c r="AD187" s="75"/>
      <c r="AE187" s="75"/>
      <c r="AF187" s="75"/>
      <c r="AG187" s="75"/>
      <c r="AH187" s="75"/>
      <c r="AI187" s="75"/>
      <c r="AJ187" s="75"/>
      <c r="AK187" s="75"/>
      <c r="AL187" s="75"/>
      <c r="AM187" s="75"/>
      <c r="AN187" s="75"/>
      <c r="AO187" s="75"/>
      <c r="AP187" s="75"/>
      <c r="AQ187" s="75"/>
      <c r="AR187" s="75"/>
      <c r="AS187" s="75"/>
      <c r="AT187" s="75"/>
      <c r="AU187" s="75"/>
      <c r="AV187" s="75"/>
    </row>
    <row r="188" spans="1:48" ht="21" x14ac:dyDescent="0.25">
      <c r="A188" s="153"/>
      <c r="B188" s="76"/>
      <c r="C188" s="76"/>
      <c r="D188" s="77"/>
      <c r="E188" s="76"/>
      <c r="F188" s="76"/>
      <c r="G188" s="76"/>
      <c r="H188" s="76"/>
      <c r="I188" s="135" t="str">
        <f>infos!$W$1</f>
        <v>GOLF DU CHÂTEAU D'AUGERVILLE</v>
      </c>
      <c r="J188" s="136"/>
      <c r="K188" s="136"/>
      <c r="L188" s="136"/>
      <c r="M188" s="136"/>
      <c r="N188" s="136"/>
      <c r="O188" s="136"/>
      <c r="P188" s="136"/>
      <c r="Q188" s="136"/>
      <c r="R188" s="136"/>
      <c r="S188" s="137"/>
      <c r="T188" s="78"/>
      <c r="U188" s="78"/>
      <c r="V188" s="122">
        <f>infos!$Z$2</f>
        <v>41807</v>
      </c>
      <c r="W188" s="123"/>
      <c r="X188" s="123"/>
      <c r="Y188" s="124"/>
      <c r="Z188" s="79"/>
      <c r="AA188" s="76"/>
      <c r="AB188" s="75"/>
      <c r="AC188" s="75"/>
      <c r="AD188" s="75"/>
      <c r="AE188" s="75"/>
      <c r="AF188" s="75"/>
      <c r="AG188" s="75"/>
      <c r="AH188" s="75"/>
      <c r="AI188" s="75"/>
      <c r="AJ188" s="75"/>
      <c r="AK188" s="75"/>
      <c r="AL188" s="75"/>
      <c r="AM188" s="75"/>
      <c r="AN188" s="75"/>
      <c r="AO188" s="75"/>
      <c r="AP188" s="75"/>
      <c r="AQ188" s="75"/>
      <c r="AR188" s="75"/>
      <c r="AS188" s="75"/>
      <c r="AT188" s="75"/>
      <c r="AU188" s="75"/>
      <c r="AV188" s="75"/>
    </row>
    <row r="189" spans="1:48" ht="21" x14ac:dyDescent="0.25">
      <c r="A189" s="153"/>
      <c r="B189" s="76"/>
      <c r="C189" s="76"/>
      <c r="D189" s="77"/>
      <c r="E189" s="76"/>
      <c r="F189" s="76"/>
      <c r="G189" s="76"/>
      <c r="H189" s="60"/>
      <c r="I189" s="80"/>
      <c r="J189" s="81"/>
      <c r="K189" s="81"/>
      <c r="L189" s="81"/>
      <c r="M189" s="81"/>
      <c r="N189" s="102" t="str">
        <f>infos!$W$2</f>
        <v>STROKE-PLAY - 18 Trous</v>
      </c>
      <c r="O189" s="81"/>
      <c r="P189" s="81"/>
      <c r="Q189" s="81"/>
      <c r="R189" s="81"/>
      <c r="S189" s="81"/>
      <c r="T189" s="60"/>
      <c r="U189" s="78"/>
      <c r="V189" s="76"/>
      <c r="W189" s="82" t="s">
        <v>8</v>
      </c>
      <c r="X189" s="76">
        <f>infos!$X$3</f>
        <v>72</v>
      </c>
      <c r="Y189" s="77"/>
      <c r="Z189" s="79"/>
      <c r="AA189" s="83" t="s">
        <v>43</v>
      </c>
      <c r="AB189" s="75"/>
      <c r="AC189" s="75"/>
      <c r="AD189" s="75"/>
      <c r="AE189" s="75"/>
      <c r="AF189" s="75"/>
      <c r="AG189" s="75"/>
      <c r="AH189" s="75"/>
      <c r="AI189" s="75"/>
      <c r="AJ189" s="75"/>
      <c r="AK189" s="75"/>
      <c r="AL189" s="75"/>
      <c r="AM189" s="75"/>
      <c r="AN189" s="75"/>
      <c r="AO189" s="75"/>
      <c r="AP189" s="75"/>
      <c r="AQ189" s="75"/>
      <c r="AR189" s="75"/>
      <c r="AS189" s="75"/>
      <c r="AT189" s="75"/>
      <c r="AU189" s="75"/>
      <c r="AV189" s="75"/>
    </row>
    <row r="190" spans="1:48" ht="5.85" customHeight="1" x14ac:dyDescent="0.25">
      <c r="A190" s="75"/>
      <c r="B190" s="60"/>
      <c r="C190" s="60"/>
      <c r="D190" s="84"/>
      <c r="E190" s="60"/>
      <c r="F190" s="60"/>
      <c r="G190" s="60"/>
      <c r="H190" s="60"/>
      <c r="I190" s="60"/>
      <c r="J190" s="60"/>
      <c r="K190" s="60"/>
      <c r="L190" s="60"/>
      <c r="M190" s="60"/>
      <c r="N190" s="84"/>
      <c r="O190" s="60"/>
      <c r="P190" s="60"/>
      <c r="Q190" s="60"/>
      <c r="R190" s="60"/>
      <c r="S190" s="60"/>
      <c r="T190" s="60"/>
      <c r="U190" s="60"/>
      <c r="V190" s="60"/>
      <c r="W190" s="60"/>
      <c r="X190" s="60"/>
      <c r="Y190" s="84"/>
      <c r="Z190" s="75"/>
      <c r="AA190" s="60"/>
      <c r="AB190" s="75"/>
      <c r="AC190" s="75"/>
      <c r="AD190" s="75"/>
      <c r="AE190" s="75"/>
      <c r="AF190" s="75"/>
      <c r="AG190" s="75"/>
      <c r="AH190" s="75"/>
      <c r="AI190" s="75"/>
      <c r="AJ190" s="75"/>
      <c r="AK190" s="75"/>
      <c r="AL190" s="75"/>
      <c r="AM190" s="75"/>
      <c r="AN190" s="75"/>
      <c r="AO190" s="75"/>
      <c r="AP190" s="75"/>
      <c r="AQ190" s="75"/>
      <c r="AR190" s="75"/>
      <c r="AS190" s="75"/>
      <c r="AT190" s="75"/>
      <c r="AU190" s="75"/>
      <c r="AV190" s="75"/>
    </row>
    <row r="191" spans="1:48" x14ac:dyDescent="0.25">
      <c r="A191" s="138" t="str">
        <f>IF(infos!V17="",(""),IF(infos!V17=11,(infos!W17)))</f>
        <v>RENARD Claude</v>
      </c>
      <c r="B191" s="139"/>
      <c r="C191" s="139"/>
      <c r="D191" s="139"/>
      <c r="E191" s="139"/>
      <c r="F191" s="139"/>
      <c r="G191" s="139"/>
      <c r="H191" s="140"/>
      <c r="I191" s="68"/>
      <c r="J191" s="119" t="s">
        <v>11</v>
      </c>
      <c r="K191" s="119"/>
      <c r="L191" s="125">
        <f>IF(infos!V17=0,(""),IF(infos!V17=11,(infos!Y17)))</f>
        <v>21.4</v>
      </c>
      <c r="M191" s="126" t="e">
        <f>IF(infos!#REF!=0,(""),IF(infos!#REF!=11,(infos!#REF!)))</f>
        <v>#REF!</v>
      </c>
      <c r="N191" s="84" t="s">
        <v>10</v>
      </c>
      <c r="O191" s="132">
        <f>IF(AA191=(""),(""),IF(AA191=0,(infos!Z4),(infos!Z5)))</f>
        <v>69.8</v>
      </c>
      <c r="P191" s="133"/>
      <c r="Q191" s="60"/>
      <c r="R191" s="154" t="s">
        <v>9</v>
      </c>
      <c r="S191" s="119"/>
      <c r="T191" s="132">
        <f>IF(AA191=(""),(""),IF(AA191=0,(infos!X4),(infos!X5)))</f>
        <v>128</v>
      </c>
      <c r="U191" s="133"/>
      <c r="V191" s="119" t="s">
        <v>12</v>
      </c>
      <c r="W191" s="119"/>
      <c r="X191" s="119"/>
      <c r="Y191" s="66">
        <f>(IF(L191="",(""),ROUND((L191*T191/113)+(O191-X189),0)))</f>
        <v>22</v>
      </c>
      <c r="Z191" s="60"/>
      <c r="AA191" s="58">
        <f>IF(infos!V17=0,(""),IF(infos!V17=11,(infos!AB17)))</f>
        <v>0</v>
      </c>
      <c r="AB191" s="60"/>
      <c r="AC191" s="75"/>
      <c r="AD191" s="75"/>
      <c r="AE191" s="75"/>
      <c r="AF191" s="75"/>
      <c r="AG191" s="75"/>
      <c r="AH191" s="75"/>
      <c r="AI191" s="75"/>
      <c r="AJ191" s="75"/>
      <c r="AK191" s="75"/>
      <c r="AL191" s="75"/>
      <c r="AM191" s="75"/>
      <c r="AN191" s="75"/>
      <c r="AO191" s="75"/>
      <c r="AP191" s="75"/>
      <c r="AQ191" s="75"/>
      <c r="AR191" s="75"/>
      <c r="AS191" s="75"/>
      <c r="AT191" s="75"/>
      <c r="AU191" s="75"/>
      <c r="AV191" s="75"/>
    </row>
    <row r="192" spans="1:48" ht="5.25" customHeight="1" x14ac:dyDescent="0.25">
      <c r="A192" s="75"/>
      <c r="B192" s="60"/>
      <c r="C192" s="60"/>
      <c r="D192" s="84"/>
      <c r="E192" s="60"/>
      <c r="F192" s="60"/>
      <c r="G192" s="60"/>
      <c r="H192" s="60"/>
      <c r="I192" s="60"/>
      <c r="J192" s="60"/>
      <c r="K192" s="60"/>
      <c r="L192" s="60"/>
      <c r="M192" s="60"/>
      <c r="N192" s="84"/>
      <c r="O192" s="60"/>
      <c r="P192" s="60"/>
      <c r="Q192" s="60"/>
      <c r="R192" s="60"/>
      <c r="S192" s="60"/>
      <c r="T192" s="60"/>
      <c r="U192" s="60"/>
      <c r="V192" s="60"/>
      <c r="W192" s="60"/>
      <c r="X192" s="60"/>
      <c r="Y192" s="84"/>
      <c r="Z192" s="75"/>
      <c r="AA192" s="60"/>
      <c r="AB192" s="75"/>
      <c r="AC192" s="75"/>
      <c r="AD192" s="75"/>
      <c r="AE192" s="75"/>
      <c r="AF192" s="75"/>
      <c r="AG192" s="75"/>
      <c r="AH192" s="75"/>
      <c r="AI192" s="75"/>
      <c r="AJ192" s="75"/>
      <c r="AK192" s="75"/>
      <c r="AL192" s="75"/>
      <c r="AM192" s="75"/>
      <c r="AN192" s="75"/>
      <c r="AO192" s="75"/>
      <c r="AP192" s="75"/>
      <c r="AQ192" s="75"/>
      <c r="AR192" s="75"/>
      <c r="AS192" s="75"/>
      <c r="AT192" s="75"/>
      <c r="AU192" s="75"/>
      <c r="AV192" s="75"/>
    </row>
    <row r="193" spans="1:48" s="29" customFormat="1" ht="19.5" customHeight="1" x14ac:dyDescent="0.25">
      <c r="A193" s="85"/>
      <c r="B193" s="85">
        <v>1</v>
      </c>
      <c r="C193" s="85"/>
      <c r="D193" s="86">
        <v>1</v>
      </c>
      <c r="E193" s="87">
        <v>2</v>
      </c>
      <c r="F193" s="87">
        <v>3</v>
      </c>
      <c r="G193" s="87">
        <v>4</v>
      </c>
      <c r="H193" s="87">
        <v>5</v>
      </c>
      <c r="I193" s="87">
        <v>6</v>
      </c>
      <c r="J193" s="87">
        <v>7</v>
      </c>
      <c r="K193" s="87">
        <v>8</v>
      </c>
      <c r="L193" s="87">
        <v>9</v>
      </c>
      <c r="M193" s="73"/>
      <c r="N193" s="59" t="s">
        <v>5</v>
      </c>
      <c r="O193" s="73"/>
      <c r="P193" s="87">
        <v>10</v>
      </c>
      <c r="Q193" s="87">
        <v>11</v>
      </c>
      <c r="R193" s="87">
        <v>12</v>
      </c>
      <c r="S193" s="87">
        <v>13</v>
      </c>
      <c r="T193" s="87">
        <v>14</v>
      </c>
      <c r="U193" s="87">
        <v>15</v>
      </c>
      <c r="V193" s="87">
        <v>16</v>
      </c>
      <c r="W193" s="87">
        <v>17</v>
      </c>
      <c r="X193" s="87">
        <v>18</v>
      </c>
      <c r="Y193" s="59" t="s">
        <v>6</v>
      </c>
      <c r="Z193" s="71"/>
      <c r="AA193" s="70" t="s">
        <v>7</v>
      </c>
      <c r="AB193" s="72" t="s">
        <v>0</v>
      </c>
      <c r="AC193" s="73">
        <v>1</v>
      </c>
      <c r="AD193" s="73">
        <v>2</v>
      </c>
      <c r="AE193" s="73">
        <v>3</v>
      </c>
      <c r="AF193" s="73">
        <v>4</v>
      </c>
      <c r="AG193" s="73">
        <v>5</v>
      </c>
      <c r="AH193" s="73">
        <v>6</v>
      </c>
      <c r="AI193" s="73">
        <v>7</v>
      </c>
      <c r="AJ193" s="73">
        <v>8</v>
      </c>
      <c r="AK193" s="73">
        <v>9</v>
      </c>
      <c r="AL193" s="73">
        <v>10</v>
      </c>
      <c r="AM193" s="73">
        <v>11</v>
      </c>
      <c r="AN193" s="73">
        <v>12</v>
      </c>
      <c r="AO193" s="73">
        <v>13</v>
      </c>
      <c r="AP193" s="73">
        <v>14</v>
      </c>
      <c r="AQ193" s="73">
        <v>15</v>
      </c>
      <c r="AR193" s="73">
        <v>16</v>
      </c>
      <c r="AS193" s="73">
        <v>17</v>
      </c>
      <c r="AT193" s="73">
        <v>18</v>
      </c>
      <c r="AU193" s="96"/>
      <c r="AV193" s="96"/>
    </row>
    <row r="194" spans="1:48" s="3" customFormat="1" ht="19.5" customHeight="1" x14ac:dyDescent="0.25">
      <c r="A194" s="88" t="s">
        <v>1</v>
      </c>
      <c r="B194" s="88"/>
      <c r="C194" s="88"/>
      <c r="D194" s="59">
        <f t="shared" ref="D194:L194" si="109">D45</f>
        <v>4</v>
      </c>
      <c r="E194" s="70">
        <f t="shared" si="109"/>
        <v>5</v>
      </c>
      <c r="F194" s="70">
        <f t="shared" si="109"/>
        <v>3</v>
      </c>
      <c r="G194" s="70">
        <f t="shared" si="109"/>
        <v>4</v>
      </c>
      <c r="H194" s="70">
        <f t="shared" si="109"/>
        <v>4</v>
      </c>
      <c r="I194" s="70">
        <f t="shared" si="109"/>
        <v>3</v>
      </c>
      <c r="J194" s="70">
        <f t="shared" si="109"/>
        <v>5</v>
      </c>
      <c r="K194" s="70">
        <f t="shared" si="109"/>
        <v>3</v>
      </c>
      <c r="L194" s="70">
        <f t="shared" si="109"/>
        <v>5</v>
      </c>
      <c r="M194" s="73"/>
      <c r="N194" s="59">
        <f>SUM(D194:L194)</f>
        <v>36</v>
      </c>
      <c r="O194" s="73"/>
      <c r="P194" s="70">
        <f t="shared" ref="P194:X194" si="110">P45</f>
        <v>4</v>
      </c>
      <c r="Q194" s="70">
        <f t="shared" si="110"/>
        <v>5</v>
      </c>
      <c r="R194" s="70">
        <f t="shared" si="110"/>
        <v>4</v>
      </c>
      <c r="S194" s="70">
        <f t="shared" si="110"/>
        <v>5</v>
      </c>
      <c r="T194" s="70">
        <f t="shared" si="110"/>
        <v>3</v>
      </c>
      <c r="U194" s="70">
        <f t="shared" si="110"/>
        <v>4</v>
      </c>
      <c r="V194" s="70">
        <f t="shared" si="110"/>
        <v>4</v>
      </c>
      <c r="W194" s="70">
        <f t="shared" si="110"/>
        <v>3</v>
      </c>
      <c r="X194" s="70">
        <f t="shared" si="110"/>
        <v>4</v>
      </c>
      <c r="Y194" s="59">
        <f>SUM(P194:X194)</f>
        <v>36</v>
      </c>
      <c r="Z194" s="71"/>
      <c r="AA194" s="59">
        <f>SUM(N194,Y194)</f>
        <v>72</v>
      </c>
      <c r="AB194" s="71"/>
      <c r="AC194" s="73">
        <f>IF(GESTEP(Y191-1,0),1,0)</f>
        <v>1</v>
      </c>
      <c r="AD194" s="73">
        <f>IF(GESTEP(Y191-2,0),1,0)</f>
        <v>1</v>
      </c>
      <c r="AE194" s="73">
        <f>IF(GESTEP(Y191-3,0),1,0)</f>
        <v>1</v>
      </c>
      <c r="AF194" s="73">
        <f>IF(GESTEP(Y191-4,0),1,0)</f>
        <v>1</v>
      </c>
      <c r="AG194" s="73">
        <f>IF(GESTEP(Y191-5,0),1,0)</f>
        <v>1</v>
      </c>
      <c r="AH194" s="73">
        <f>IF(GESTEP(Y191-6,0),1,0)</f>
        <v>1</v>
      </c>
      <c r="AI194" s="73">
        <f>IF(GESTEP(Y191-7,0),1,0)</f>
        <v>1</v>
      </c>
      <c r="AJ194" s="73">
        <f>IF(GESTEP(Y191-8,0),1,0)</f>
        <v>1</v>
      </c>
      <c r="AK194" s="73">
        <f>IF(GESTEP(Y191-9,0),1,0)</f>
        <v>1</v>
      </c>
      <c r="AL194" s="73">
        <f>IF(GESTEP(Y191-10,0),1,0)</f>
        <v>1</v>
      </c>
      <c r="AM194" s="73">
        <f>IF(GESTEP(Y191-11,0),1,0)</f>
        <v>1</v>
      </c>
      <c r="AN194" s="73">
        <f>IF(GESTEP(Y191-12,0),1,0)</f>
        <v>1</v>
      </c>
      <c r="AO194" s="73">
        <f>IF(GESTEP(Y191-13,0),1,0)</f>
        <v>1</v>
      </c>
      <c r="AP194" s="73">
        <f>IF(GESTEP(Y191-14,0),1,0)</f>
        <v>1</v>
      </c>
      <c r="AQ194" s="73">
        <f>IF(GESTEP(Y191-15,0),1,0)</f>
        <v>1</v>
      </c>
      <c r="AR194" s="73">
        <f>IF(GESTEP(Y191-16,0),1,0)</f>
        <v>1</v>
      </c>
      <c r="AS194" s="73">
        <f>IF(GESTEP(Y191-17,0),1,0)</f>
        <v>1</v>
      </c>
      <c r="AT194" s="73">
        <f>IF(GESTEP(Y191-18,0),1,0)</f>
        <v>1</v>
      </c>
      <c r="AU194" s="71"/>
      <c r="AV194" s="71"/>
    </row>
    <row r="195" spans="1:48" s="3" customFormat="1" ht="20.100000000000001" customHeight="1" x14ac:dyDescent="0.25">
      <c r="A195" s="88" t="s">
        <v>4</v>
      </c>
      <c r="B195" s="88"/>
      <c r="C195" s="88"/>
      <c r="D195" s="70">
        <f>IF(AA191=0,(infos!B4),(infos!B5))</f>
        <v>333</v>
      </c>
      <c r="E195" s="70">
        <f>IF(AA191=0,(infos!C4),(infos!C5))</f>
        <v>394</v>
      </c>
      <c r="F195" s="70">
        <f>IF(AA191=0,(infos!D4),(infos!D5))</f>
        <v>149</v>
      </c>
      <c r="G195" s="70">
        <f>IF(AA191=0,(infos!E4),(infos!E5))</f>
        <v>315</v>
      </c>
      <c r="H195" s="70">
        <f>IF(AA191=0,(infos!F4),(infos!F5))</f>
        <v>307</v>
      </c>
      <c r="I195" s="70">
        <f>IF(AA191=0,(infos!G4),(infos!G5))</f>
        <v>148</v>
      </c>
      <c r="J195" s="70">
        <f>IF(AA191=0,(infos!H4),(infos!H5))</f>
        <v>447</v>
      </c>
      <c r="K195" s="70">
        <f>IF(AA191=0,(infos!I4),(infos!I5))</f>
        <v>168</v>
      </c>
      <c r="L195" s="70">
        <f>IF(AA191=0,(infos!J4),(infos!J5))</f>
        <v>441</v>
      </c>
      <c r="M195" s="71"/>
      <c r="N195" s="70">
        <f>SUM(D195:L195)</f>
        <v>2702</v>
      </c>
      <c r="O195" s="71"/>
      <c r="P195" s="70">
        <f>IF(AA191=0,(infos!L4),(infos!L5))</f>
        <v>302</v>
      </c>
      <c r="Q195" s="70">
        <f>IF(AA191=0,(infos!M4),(infos!M5))</f>
        <v>410</v>
      </c>
      <c r="R195" s="70">
        <f>IF(AA191=0,(infos!N4),(infos!N5))</f>
        <v>325</v>
      </c>
      <c r="S195" s="70">
        <f>IF(AA191=0,(infos!O4),(infos!O5))</f>
        <v>422</v>
      </c>
      <c r="T195" s="70">
        <f>IF(AA191=0,(infos!P4),(infos!P5))</f>
        <v>142</v>
      </c>
      <c r="U195" s="70">
        <f>IF(AA191=0,(infos!Q4),(infos!Q5))</f>
        <v>310</v>
      </c>
      <c r="V195" s="70">
        <f>IF(AA191=0,(infos!R4),(infos!R5))</f>
        <v>354</v>
      </c>
      <c r="W195" s="70">
        <f>IF(AA191=0,(infos!S4),(infos!S5))</f>
        <v>151</v>
      </c>
      <c r="X195" s="70">
        <f>IF(AA191=0,(infos!T4),(infos!T5))</f>
        <v>367</v>
      </c>
      <c r="Y195" s="70">
        <f>SUM(P195:X195)</f>
        <v>2783</v>
      </c>
      <c r="Z195" s="71"/>
      <c r="AA195" s="70">
        <f>SUM(N195,Y195)</f>
        <v>5485</v>
      </c>
      <c r="AB195" s="71"/>
      <c r="AC195" s="73">
        <f>IF(GESTEP(Y191-19,0),1,0)</f>
        <v>1</v>
      </c>
      <c r="AD195" s="73">
        <f>IF(GESTEP(Y191-20,0),1,0)</f>
        <v>1</v>
      </c>
      <c r="AE195" s="73">
        <f>IF(GESTEP(Y191-21,0),1,0)</f>
        <v>1</v>
      </c>
      <c r="AF195" s="73">
        <f>IF(GESTEP(Y191-22,0),1,0)</f>
        <v>1</v>
      </c>
      <c r="AG195" s="73">
        <f>IF(GESTEP(Y191-23,0),1,0)</f>
        <v>0</v>
      </c>
      <c r="AH195" s="73">
        <f>IF(GESTEP(Y191-24,0),1,0)</f>
        <v>0</v>
      </c>
      <c r="AI195" s="73">
        <f>IF(GESTEP(Y191-25,0),1,0)</f>
        <v>0</v>
      </c>
      <c r="AJ195" s="73">
        <f>IF(GESTEP(Y191-26,0),1,0)</f>
        <v>0</v>
      </c>
      <c r="AK195" s="73">
        <f>IF(GESTEP(Y191-27,0),1,0)</f>
        <v>0</v>
      </c>
      <c r="AL195" s="73">
        <f>IF(GESTEP(Y191-28,0),1,0)</f>
        <v>0</v>
      </c>
      <c r="AM195" s="73">
        <f>IF(GESTEP(Y191-29,0),1,0)</f>
        <v>0</v>
      </c>
      <c r="AN195" s="73">
        <f>IF(GESTEP(Y191-30,0),1,0)</f>
        <v>0</v>
      </c>
      <c r="AO195" s="73">
        <f>IF(GESTEP(Y191-31,0),1,0)</f>
        <v>0</v>
      </c>
      <c r="AP195" s="73">
        <f>IF(GESTEP(Y191-32,0),1,0)</f>
        <v>0</v>
      </c>
      <c r="AQ195" s="73">
        <f>IF(GESTEP(Y191-33,0),1,0)</f>
        <v>0</v>
      </c>
      <c r="AR195" s="73">
        <f>IF(GESTEP(Y191-34,0),1,0)</f>
        <v>0</v>
      </c>
      <c r="AS195" s="73">
        <f>IF(GESTEP(Y191-35,0),1,0)</f>
        <v>0</v>
      </c>
      <c r="AT195" s="73">
        <f>IF(GESTEP(Y191-36,0),1,0)</f>
        <v>0</v>
      </c>
      <c r="AU195" s="71"/>
      <c r="AV195" s="71"/>
    </row>
    <row r="196" spans="1:48" s="3" customFormat="1" ht="20.100000000000001" customHeight="1" x14ac:dyDescent="0.25">
      <c r="A196" s="88" t="s">
        <v>0</v>
      </c>
      <c r="B196" s="88"/>
      <c r="C196" s="88"/>
      <c r="D196" s="70">
        <f t="shared" ref="D196:L196" si="111">D47</f>
        <v>8</v>
      </c>
      <c r="E196" s="70">
        <f t="shared" si="111"/>
        <v>12</v>
      </c>
      <c r="F196" s="70">
        <f t="shared" si="111"/>
        <v>6</v>
      </c>
      <c r="G196" s="70">
        <f t="shared" si="111"/>
        <v>14</v>
      </c>
      <c r="H196" s="70">
        <f t="shared" si="111"/>
        <v>10</v>
      </c>
      <c r="I196" s="70">
        <f t="shared" si="111"/>
        <v>18</v>
      </c>
      <c r="J196" s="70">
        <f t="shared" si="111"/>
        <v>4</v>
      </c>
      <c r="K196" s="70">
        <f t="shared" si="111"/>
        <v>16</v>
      </c>
      <c r="L196" s="70">
        <f t="shared" si="111"/>
        <v>2</v>
      </c>
      <c r="M196" s="71"/>
      <c r="N196" s="59"/>
      <c r="O196" s="71"/>
      <c r="P196" s="70">
        <f t="shared" ref="P196:X196" si="112">P47</f>
        <v>15</v>
      </c>
      <c r="Q196" s="70">
        <f t="shared" si="112"/>
        <v>9</v>
      </c>
      <c r="R196" s="70">
        <f t="shared" si="112"/>
        <v>11</v>
      </c>
      <c r="S196" s="70">
        <f t="shared" si="112"/>
        <v>3</v>
      </c>
      <c r="T196" s="70">
        <f t="shared" si="112"/>
        <v>13</v>
      </c>
      <c r="U196" s="70">
        <f t="shared" si="112"/>
        <v>5</v>
      </c>
      <c r="V196" s="70">
        <f t="shared" si="112"/>
        <v>7</v>
      </c>
      <c r="W196" s="70">
        <f t="shared" si="112"/>
        <v>17</v>
      </c>
      <c r="X196" s="70">
        <f t="shared" si="112"/>
        <v>1</v>
      </c>
      <c r="Y196" s="59"/>
      <c r="Z196" s="71"/>
      <c r="AA196" s="70"/>
      <c r="AB196" s="71"/>
      <c r="AC196" s="73">
        <f>IF(GESTEP(Y191-37,0),1,0)</f>
        <v>0</v>
      </c>
      <c r="AD196" s="73">
        <f>IF(GESTEP(Y191-378,0),1,0)</f>
        <v>0</v>
      </c>
      <c r="AE196" s="73">
        <f>IF(GESTEP(Y191-389,0),1,0)</f>
        <v>0</v>
      </c>
      <c r="AF196" s="73">
        <f>IF(GESTEP(Y191-40,0),1,0)</f>
        <v>0</v>
      </c>
      <c r="AG196" s="73">
        <f>IF(GESTEP(Y191-41,0),1,0)</f>
        <v>0</v>
      </c>
      <c r="AH196" s="73">
        <f>IF(GESTEP(Y191-42,0),1,0)</f>
        <v>0</v>
      </c>
      <c r="AI196" s="73">
        <f>IF(GESTEP(Y191-43,0),1,0)</f>
        <v>0</v>
      </c>
      <c r="AJ196" s="73">
        <f>IF(GESTEP(Y191-44,0),1,0)</f>
        <v>0</v>
      </c>
      <c r="AK196" s="73">
        <f>IF(GESTEP(Y191-45,0),1,0)</f>
        <v>0</v>
      </c>
      <c r="AL196" s="73">
        <f>IF(GESTEP(Y191-46,0),1,0)</f>
        <v>0</v>
      </c>
      <c r="AM196" s="73">
        <f>IF(GESTEP(Y191-47,0),1,0)</f>
        <v>0</v>
      </c>
      <c r="AN196" s="73">
        <f>IF(GESTEP(Y191-48,0),1,0)</f>
        <v>0</v>
      </c>
      <c r="AO196" s="73">
        <f>IF(GESTEP(Y191-49,0),1,0)</f>
        <v>0</v>
      </c>
      <c r="AP196" s="73">
        <f>IF(GESTEP(Y191-50,0),1,0)</f>
        <v>0</v>
      </c>
      <c r="AQ196" s="73">
        <f>IF(GESTEP(Y191-51,0),1,0)</f>
        <v>0</v>
      </c>
      <c r="AR196" s="73">
        <f>IF(GESTEP(Y191-52,0),1,0)</f>
        <v>0</v>
      </c>
      <c r="AS196" s="73">
        <f>IF(GESTEP(Y191-53,0),1,0)</f>
        <v>0</v>
      </c>
      <c r="AT196" s="73">
        <f>IF(GESTEP(Y191-54,0),1,0)</f>
        <v>0</v>
      </c>
      <c r="AU196" s="71"/>
      <c r="AV196" s="71"/>
    </row>
    <row r="197" spans="1:48" s="3" customFormat="1" ht="20.100000000000001" customHeight="1" x14ac:dyDescent="0.25">
      <c r="A197" s="88" t="s">
        <v>2</v>
      </c>
      <c r="B197" s="88"/>
      <c r="C197" s="88"/>
      <c r="D197" s="13">
        <f>IF(D196-AC193=0,(AC197),IF(D196-AD193=0,(AD197),IF(D196-AE193=0,(AE197),IF(D196-AF193=0,(AF197),IF(D196-AG193=0,(AG197),IF(D196-AH193=0,(AH197),IF(D196-AI193=0,(AI197),IF(D196-AJ193=0,(AJ197),IF(D196-AK193=0,(AK197),IF(D196-AL193=0,(AL197),IF(D196-AM193=0,(AM197),IF(D196-AN193=0,(AN197),IF(D196-AO193=0,(AO197),IF(D196-AP193=0,(AP197),IF(D196-AQ193=0,(AQ197),IF(D196-AR193=0,(AR197),IF(D196-AS193=0,(AS197),IF(D196-AT193=0,(AT197)))))))))))))))))))</f>
        <v>1</v>
      </c>
      <c r="E197" s="13">
        <f t="shared" ref="E197" si="113">IF(E196-AD193=0,(AD197),IF(E196-AE193=0,(AE197),IF(E196-AF193=0,(AF197),IF(E196-AG193=0,(AG197),IF(E196-AH193=0,(AH197),IF(E196-AI193=0,(AI197),IF(E196-AJ193=0,(AJ197),IF(E196-AK193=0,(AK197),IF(E196-AL193=0,(AL197),IF(E196-AM193=0,(AM197),IF(E196-AN193=0,(AN197),IF(E196-AO193=0,(AO197),IF(E196-AP193=0,(AP197),IF(E196-AQ193=0,(AQ197),IF(E196-AR193=0,(AR197),IF(E196-AS193=0,(AS197),IF(E196-AT193=0,(AT197),IF(E196-AU193=0,(AU197)))))))))))))))))))</f>
        <v>1</v>
      </c>
      <c r="F197" s="13">
        <f>IF(F196-AE193=0,(AE197),IF(F196-AF193=0,(AF197),IF(F196-AG193=0,(AG197),IF(F196-AH193=0,(AH197),IF(F196-AI193=0,(AI197),IF(F196-AJ193=0,(AJ197),IF(F196-AK193=0,(AK197),IF(F196-AL193=0,(AL197),IF(F196-AM193=0,(AM197),IF(F196-AN193=0,(AN197),IF(F196-AO193=0,(AO197),IF(F196-AP193=0,(AP197),IF(F196-AQ193=0,(AQ197),IF(F196-AR193=0,(AR197),IF(F196-AS193=0,(AS197),IF(F196-AT193=0,(AT197),IF(F196-AU193=0,(AU197),IF(F196-AV193=0,(AV197)))))))))))))))))))</f>
        <v>1</v>
      </c>
      <c r="G197" s="13">
        <f t="shared" ref="G197" si="114">IF(G196-AF193=0,(AF197),IF(G196-AG193=0,(AG197),IF(G196-AH193=0,(AH197),IF(G196-AI193=0,(AI197),IF(G196-AJ193=0,(AJ197),IF(G196-AK193=0,(AK197),IF(G196-AL193=0,(AL197),IF(G196-AM193=0,(AM197),IF(G196-AN193=0,(AN197),IF(G196-AO193=0,(AO197),IF(G196-AP193=0,(AP197),IF(G196-AQ193=0,(AQ197),IF(G196-AR193=0,(AR197),IF(G196-AS193=0,(AS197),IF(G196-AT193=0,(AT197),IF(G196-AU193=0,(AU197),IF(G196-AV193=0,(AV197),IF(G196-AW193=0,(AW197)))))))))))))))))))</f>
        <v>1</v>
      </c>
      <c r="H197" s="13">
        <f>IF(H196-AG193=0,(AG197),IF(H196-AH193=0,(AH197),IF(H196-AI193=0,(AI197),IF(H196-AJ193=0,(AJ197),IF(H196-AK193=0,(AK197),IF(H196-AL193=0,(AL197),IF(H196-AM193=0,(AM197),IF(H196-AN193=0,(AN197),IF(H196-AO193=0,(AO197),IF(H196-AP193=0,(AP197),IF(H196-AQ193=0,(AQ197),IF(H196-AR193=0,(AR197),IF(H196-AS193=0,(AS197),IF(H196-AT193=0,(AT197),IF(H196-AC193=0,(AC197),IF(H196-AD193=0,(AD197),IF(H196-AE193=0,(AE197),IF(H196-AF193=0,(AF197)))))))))))))))))))</f>
        <v>1</v>
      </c>
      <c r="I197" s="13">
        <f t="shared" ref="I197" si="115">IF(I196-AH193=0,(AH197),IF(I196-AI193=0,(AI197),IF(I196-AJ193=0,(AJ197),IF(I196-AK193=0,(AK197),IF(I196-AL193=0,(AL197),IF(I196-AM193=0,(AM197),IF(I196-AN193=0,(AN197),IF(I196-AO193=0,(AO197),IF(I196-AP193=0,(AP197),IF(I196-AQ193=0,(AQ197),IF(I196-AR193=0,(AR197),IF(I196-AS193=0,(AS197),IF(I196-AT193=0,(AT197),IF(I196-AU193=0,(AU197),IF(I196-AV193=0,(AV197),IF(I196-AW193=0,(AW197),IF(I196-AX193=0,(AX197),IF(I196-AY193=0,(AY197)))))))))))))))))))</f>
        <v>1</v>
      </c>
      <c r="J197" s="13">
        <f>IF(J196-AI193=0,(AI197),IF(J196-AJ193=0,(AJ197),IF(J196-AK193=0,(AK197),IF(J196-AL193=0,(AL197),IF(J196-AM193=0,(AM197),IF(J196-AN193=0,(AN197),IF(J196-AO193=0,(AO197),IF(J196-AP193=0,(AP197),IF(J196-AQ193=0,(AQ197),IF(J196-AR193=0,(AR197),IF(J196-AS193=0,(AS197),IF(J196-AT193=0,(AT197),IF(J196-AC193=0,(AC197),IF(J196-AD193=0,(AD197),IF(J196-AE193=0,(AE197),IF(J196-AF193=0,(AF197),IF(J196-AG193=0,(AG197),IF(J196-AH193=0,(AH197)))))))))))))))))))</f>
        <v>2</v>
      </c>
      <c r="K197" s="13">
        <f>IF(K196-AJ193=0,(AJ197),IF(K196-AK193=0,(AK197),IF(K196-AL193=0,(AL197),IF(K196-AM193=0,(AM197),IF(K196-AN193=0,(AN197),IF(K196-AO193=0,(AO197),IF(K196-AP193=0,(AP197),IF(K196-AQ193=0,(AQ197),IF(K196-AR193=0,(AR197),IF(K196-AS193=0,(AS197),IF(K196-AT193=0,(AT197),IF(K196-AC193=0,(AC197),IF(K196-AD193=0,(AD197),IF(K196-AE193=0,(AE197),IF(K196-AF193=0,(AF197),IF(K196-AG193=0,(AG197),IF(K196-AH193=0,(AH197),IF(K196-AI193=0,(AI197)))))))))))))))))))</f>
        <v>1</v>
      </c>
      <c r="L197" s="13">
        <f>IF(L196-AK193=0,(AK197),IF(L196-AL193=0,(AL197),IF(L196-AM193=0,(AM197),IF(L196-AN193=0,(AN197),IF(L196-AO193=0,(AO197),IF(L196-AP193=0,(AP197),IF(L196-AQ193=0,(AQ197),IF(L196-AR193=0,(AR197),IF(L196-AS193=0,(AS197),IF(L196-AT193=0,(AT197),IF(L196-AU193=0,(AU197),IF(L196-AD193=0,(AD197),IF(L196-AE193=0,(AE197),IF(L196-AF193=0,(AF197),IF(L196-AG193=0,(AG197),IF(L196-AH193=0,(AH197),IF(L196-AI193=0,(AI197),IF(L196-AJ193=0,(AJ197)))))))))))))))))))</f>
        <v>2</v>
      </c>
      <c r="N197" s="13">
        <f>IF(D197="",(""),SUM(D197:L197))</f>
        <v>11</v>
      </c>
      <c r="P197" s="13">
        <f>IF(P196-AO193=0,(AO197),IF(P196-AP193=0,(AP197),IF(P196-AQ193=0,(AQ197),IF(P196-AR193=0,(AR197),IF(P196-AS193=0,(AS197),IF(P196-AT193=0,(AT197),IF(P196-AC193=0,(AC197),IF(P196-AD193=0,(AD197),IF(P196-AE193=0,(AE197),IF(P196-AF193=0,(AF197),IF(P196-AG193=0,(AG197),IF(P196-AH193=0,(AH197),IF(P196-AI193=0,(AI197),IF(P196-AJ193=0,(AJ197),IF(P196-AK193=0,(AK197),IF(P196-AL193=0,(AL197),IF(P196-AM193=0,(AM197),IF(P196-AN193=0,(AN197)))))))))))))))))))</f>
        <v>1</v>
      </c>
      <c r="Q197" s="13">
        <f>IF(Q196-AP193=0,(AP197),IF(Q196-AQ193=0,(AQ197),IF(Q196-AR193=0,(AR197),IF(Q196-AS193=0,(AS197),IF(Q196-AT193=0,(AT197),IF(Q196-AC193=0,(AC197),IF(Q196-AD193=0,(AD197),IF(Q196-AE193=0,(AE197),IF(Q196-AF193=0,(AF197),IF(Q196-AG193=0,(AG197),IF(Q196-AH193=0,(AH197),IF(Q196-AI193=0,(AI197),IF(Q196-AJ193=0,(AJ197),IF(Q196-AK193=0,(AK197),IF(Q196-AL193=0,(AL197),IF(Q196-AM193=0,(AM197),IF(Q196-AN193=0,(AN197),IF(Q196-AO193=0,(AO197)))))))))))))))))))</f>
        <v>1</v>
      </c>
      <c r="R197" s="13">
        <f>IF(R196-AQ193=0,(AQ197),IF(R196-AR193=0,(AR197),IF(R196-AS193=0,(AS197),IF(R196-AT193=0,(AT197),IF(R196-AC193=0,(AC197),IF(R196-AD193=0,(AD197),IF(R196-AE193=0,(AE197),IF(R196-AF193=0,(AF197),IF(R196-AG193=0,(AG197),IF(R196-AH193=0,(AH197),IF(R196-AI193=0,(AI197),IF(R196-AJ193=0,(AJ197),IF(R196-AK193=0,(AK197),IF(R196-AL193=0,(AL197),IF(R196-AM193=0,(AM197),IF(R196-AN193=0,(AN197),IF(R196-AO193=0,(AO197),IF(R196-AP193=0,(AP197)))))))))))))))))))</f>
        <v>1</v>
      </c>
      <c r="S197" s="13">
        <f>IF(S196-AR193=0,(AR197),IF(S196-AS193=0,(AS197),IF(S196-AT193=0,(AT197),IF(S196-AC193=0,(AC197),IF(S196-AD193=0,(AD197),IF(S196-AE193=0,(AE197),IF(S196-AF193=0,(AF197),IF(S196-AG193=0,(AG197),IF(S196-AH193=0,(AH197),IF(S196-AI193=0,(AI197),IF(S196-AJ193=0,(AJ197),IF(S196-AK193=0,(AK197),IF(S196-AL193=0,(AL197),IF(S196-AM193=0,(AM197),IF(S196-AN193=0,(AN197),IF(S196-AO193=0,(AO197),IF(S196-AP193=0,(AP197),IF(S196-AQ193=0,(AQ197)))))))))))))))))))</f>
        <v>2</v>
      </c>
      <c r="T197" s="13">
        <f>IF(T196-AS193=0,(AS197),IF(T196-AT193=0,(AT197),IF(T196-AC193=0,(AC197),IF(T196-AD193=0,(AD197),IF(T196-AE193=0,(AE197),IF(T196-AF193=0,(AF197),IF(T196-AG193=0,(AG197),IF(T196-AH193=0,(AH197),IF(T196-AI193=0,(AI197),IF(T196-AJ193=0,(AJ197),IF(T196-AK193=0,(AK197),IF(T196-AL193=0,(AL197),IF(T196-AM193=0,(AM197),IF(T196-AN193=0,(AN197),IF(T196-AO193=0,(AO197),IF(T196-AP193=0,(AP197),IF(T196-AQ193=0,(AQ197),IF(T196-AR193=0,(AR197)))))))))))))))))))</f>
        <v>1</v>
      </c>
      <c r="U197" s="13">
        <f>IF(U196-AT193=0,(AT197),IF(U196-AC193=0,(AC197),IF(U196-AD193=0,(AD197),IF(U196-AE193=0,(AE197),IF(U196-AF193=0,(AF197),IF(U196-AG193=0,(AG197),IF(U196-AH193=0,(AH197),IF(U196-AI193=0,(AI197),IF(U196-AJ193=0,(AJ197),IF(U196-AK193=0,(AK197),IF(U196-AL193=0,(AL197),IF(U196-AM193=0,(AM197),IF(U196-AN193=0,(AN197),IF(U196-AO193=0,(AO197),IF(U196-AP193=0,(AP197),IF(U196-AQ193=0,(AQ197),IF(U196-AR193=0,(AR197),IF(U196-AS193=0,(AS197)))))))))))))))))))</f>
        <v>1</v>
      </c>
      <c r="V197" s="13">
        <f>IF(V196-AC193=0,(AC197),IF(V196-AD193=0,(AD197),IF(V196-AE193=0,(AE197),IF(V196-AF193=0,(AF197),IF(V196-AG193=0,(AG197),IF(V196-AH193=0,(AH197),IF(V196-AI193=0,(AI197),IF(V196-AJ193=0,(AJ197),IF(V196-AK193=0,(AK197),IF(V196-AL193=0,(AL197),IF(V196-AM193=0,(AM197),IF(V196-AN193=0,(AN197),IF(V196-AO193=0,(AO197),IF(V196-AP193=0,(AP197),IF(V196-AQ193=0,(AQ197),IF(V196-AR193=0,(AR197),IF(V196-AS193=0,(AS197),IF(V196-AT193=0,(AT197)))))))))))))))))))</f>
        <v>1</v>
      </c>
      <c r="W197" s="13">
        <f>IF(W196-AD193=0,(AD197),IF(W196-AE193=0,(AE197),IF(W196-AF193=0,(AF197),IF(W196-AG193=0,(AG197),IF(W196-AH193=0,(AH197),IF(W196-AI193=0,(AI197),IF(W196-AJ193=0,(AJ197),IF(W196-AK193=0,(AK197),IF(W196-AL193=0,(AL197),IF(W196-AM193=0,(AM197),IF(W196-AN193=0,(AN197),IF(W196-AO193=0,(AO197),IF(W196-AP193=0,(AP197),IF(W196-AQ193=0,(AQ197),IF(W196-AR193=0,(AR197),IF(W196-AS193=0,(AS197),IF(W196-AT193=0,(AT197),IF(W196-AC193=0,(AC197)))))))))))))))))))</f>
        <v>1</v>
      </c>
      <c r="X197" s="13">
        <f>IF(X196-AE193=0,(AE197),IF(X196-AF193=0,(AF197),IF(X196-AG193=0,(AG197),IF(X196-AH193=0,(AH197),IF(X196-AI193=0,(AI197),IF(X196-AJ193=0,(AJ197),IF(X196-AK193=0,(AK197),IF(X196-AL193=0,(AL197),IF(X196-AM193=0,(AM197),IF(X196-AN193=0,(AN197),IF(X196-AO193=0,(AO197),IF(X196-AP193=0,(AP197),IF(X196-AQ193=0,(AQ197),IF(X196-AR193=0,(AR197),IF(X196-AS193=0,(AS197),IF(X196-AT193=0,(AT197),IF(X196-AC193=0,(AC197),IF(X196-AD193=0,(AD197)))))))))))))))))))</f>
        <v>2</v>
      </c>
      <c r="Y197" s="16">
        <f>IF(L191="",(""),SUM(P197:X197))</f>
        <v>11</v>
      </c>
      <c r="AA197" s="13">
        <f>IF(D197="",(""),SUM(N197,Y197))</f>
        <v>22</v>
      </c>
      <c r="AB197" s="72" t="s">
        <v>2</v>
      </c>
      <c r="AC197" s="73">
        <f xml:space="preserve"> SUM(AC194,AC195,AC196)</f>
        <v>2</v>
      </c>
      <c r="AD197" s="73">
        <f t="shared" ref="AD197:AK197" si="116" xml:space="preserve"> SUM(AD194,AD195,AD196)</f>
        <v>2</v>
      </c>
      <c r="AE197" s="73">
        <f t="shared" si="116"/>
        <v>2</v>
      </c>
      <c r="AF197" s="73">
        <f t="shared" si="116"/>
        <v>2</v>
      </c>
      <c r="AG197" s="73">
        <f t="shared" si="116"/>
        <v>1</v>
      </c>
      <c r="AH197" s="73">
        <f t="shared" si="116"/>
        <v>1</v>
      </c>
      <c r="AI197" s="73">
        <f t="shared" si="116"/>
        <v>1</v>
      </c>
      <c r="AJ197" s="73">
        <f t="shared" si="116"/>
        <v>1</v>
      </c>
      <c r="AK197" s="73">
        <f t="shared" si="116"/>
        <v>1</v>
      </c>
      <c r="AL197" s="73">
        <f xml:space="preserve"> SUM(AL194,AL195,AL196)</f>
        <v>1</v>
      </c>
      <c r="AM197" s="73">
        <f t="shared" ref="AM197:AT197" si="117" xml:space="preserve"> SUM(AM194,AM195,AM196)</f>
        <v>1</v>
      </c>
      <c r="AN197" s="73">
        <f t="shared" si="117"/>
        <v>1</v>
      </c>
      <c r="AO197" s="73">
        <f t="shared" si="117"/>
        <v>1</v>
      </c>
      <c r="AP197" s="73">
        <f t="shared" si="117"/>
        <v>1</v>
      </c>
      <c r="AQ197" s="73">
        <f t="shared" si="117"/>
        <v>1</v>
      </c>
      <c r="AR197" s="73">
        <f t="shared" si="117"/>
        <v>1</v>
      </c>
      <c r="AS197" s="73">
        <f t="shared" si="117"/>
        <v>1</v>
      </c>
      <c r="AT197" s="73">
        <f t="shared" si="117"/>
        <v>1</v>
      </c>
      <c r="AU197" s="71">
        <f>SUM(AC197:AT197)</f>
        <v>22</v>
      </c>
      <c r="AV197" s="71"/>
    </row>
    <row r="198" spans="1:48" s="3" customFormat="1" ht="4.5" customHeight="1" x14ac:dyDescent="0.25">
      <c r="A198" s="71"/>
      <c r="B198" s="71"/>
      <c r="C198" s="71"/>
      <c r="D198" s="17"/>
      <c r="E198" s="9"/>
      <c r="F198" s="9"/>
      <c r="G198" s="9"/>
      <c r="H198" s="9"/>
      <c r="I198" s="9"/>
      <c r="J198" s="9"/>
      <c r="K198" s="9"/>
      <c r="L198" s="9"/>
      <c r="N198" s="17"/>
      <c r="P198" s="9"/>
      <c r="Q198" s="9"/>
      <c r="R198" s="9"/>
      <c r="S198" s="9"/>
      <c r="T198" s="9"/>
      <c r="U198" s="9"/>
      <c r="V198" s="9"/>
      <c r="W198" s="9"/>
      <c r="X198" s="9"/>
      <c r="Y198" s="17"/>
      <c r="AA198" s="9"/>
      <c r="AB198" s="71"/>
      <c r="AC198" s="71"/>
      <c r="AD198" s="71"/>
      <c r="AE198" s="71"/>
      <c r="AF198" s="71"/>
      <c r="AG198" s="71"/>
      <c r="AH198" s="71"/>
      <c r="AI198" s="71"/>
      <c r="AJ198" s="71"/>
      <c r="AK198" s="71"/>
      <c r="AL198" s="71"/>
      <c r="AM198" s="71"/>
      <c r="AN198" s="71"/>
      <c r="AO198" s="71"/>
      <c r="AP198" s="71"/>
      <c r="AQ198" s="71"/>
      <c r="AR198" s="71"/>
      <c r="AS198" s="71"/>
      <c r="AT198" s="71"/>
      <c r="AU198" s="71"/>
      <c r="AV198" s="71"/>
    </row>
    <row r="199" spans="1:48" s="3" customFormat="1" ht="19.5" customHeight="1" x14ac:dyDescent="0.25">
      <c r="A199" s="88" t="s">
        <v>21</v>
      </c>
      <c r="B199" s="88"/>
      <c r="C199" s="88"/>
      <c r="D199" s="16">
        <v>6</v>
      </c>
      <c r="E199" s="13">
        <v>7</v>
      </c>
      <c r="F199" s="13">
        <v>5</v>
      </c>
      <c r="G199" s="13">
        <v>6</v>
      </c>
      <c r="H199" s="13">
        <v>6</v>
      </c>
      <c r="I199" s="13">
        <v>7</v>
      </c>
      <c r="J199" s="13">
        <v>7</v>
      </c>
      <c r="K199" s="13">
        <v>5</v>
      </c>
      <c r="L199" s="13">
        <v>9</v>
      </c>
      <c r="N199" s="13">
        <f>IF(D199="",(""),SUM(D199:L199))</f>
        <v>58</v>
      </c>
      <c r="P199" s="13">
        <v>4</v>
      </c>
      <c r="Q199" s="13">
        <v>7</v>
      </c>
      <c r="R199" s="13">
        <v>5</v>
      </c>
      <c r="S199" s="13">
        <v>8</v>
      </c>
      <c r="T199" s="13">
        <v>5</v>
      </c>
      <c r="U199" s="13">
        <v>4</v>
      </c>
      <c r="V199" s="13">
        <v>6</v>
      </c>
      <c r="W199" s="13">
        <v>5</v>
      </c>
      <c r="X199" s="13">
        <v>6</v>
      </c>
      <c r="Y199" s="13">
        <f>IF(P199="",(""),SUM(P199:X199))</f>
        <v>50</v>
      </c>
      <c r="AA199" s="13">
        <f>IF(N199="",(""),SUM(N199,Y199))</f>
        <v>108</v>
      </c>
      <c r="AB199" s="71"/>
      <c r="AC199" s="71"/>
      <c r="AD199" s="71"/>
      <c r="AE199" s="71"/>
      <c r="AF199" s="71"/>
      <c r="AG199" s="71"/>
      <c r="AH199" s="71"/>
      <c r="AI199" s="71"/>
      <c r="AJ199" s="71"/>
      <c r="AK199" s="71"/>
      <c r="AL199" s="71"/>
      <c r="AM199" s="71"/>
      <c r="AN199" s="71"/>
      <c r="AO199" s="71"/>
      <c r="AP199" s="71"/>
      <c r="AQ199" s="71"/>
      <c r="AR199" s="71"/>
      <c r="AS199" s="71"/>
      <c r="AT199" s="71"/>
      <c r="AU199" s="71"/>
      <c r="AV199" s="71"/>
    </row>
    <row r="200" spans="1:48" s="3" customFormat="1" ht="5.0999999999999996" customHeight="1" x14ac:dyDescent="0.25">
      <c r="A200" s="71"/>
      <c r="B200" s="71"/>
      <c r="C200" s="71"/>
      <c r="D200" s="17"/>
      <c r="E200" s="9"/>
      <c r="F200" s="9"/>
      <c r="G200" s="9"/>
      <c r="H200" s="9"/>
      <c r="I200" s="9"/>
      <c r="J200" s="9"/>
      <c r="K200" s="9"/>
      <c r="L200" s="9"/>
      <c r="N200" s="17"/>
      <c r="P200" s="9"/>
      <c r="Q200" s="9"/>
      <c r="R200" s="9"/>
      <c r="S200" s="9"/>
      <c r="T200" s="9"/>
      <c r="U200" s="9"/>
      <c r="V200" s="9"/>
      <c r="W200" s="9"/>
      <c r="X200" s="9"/>
      <c r="Y200" s="17"/>
      <c r="AA200" s="9"/>
      <c r="AB200" s="71"/>
      <c r="AC200" s="71"/>
      <c r="AD200" s="71"/>
      <c r="AE200" s="71"/>
      <c r="AF200" s="71"/>
      <c r="AG200" s="71"/>
      <c r="AH200" s="71"/>
      <c r="AI200" s="71"/>
      <c r="AJ200" s="71"/>
      <c r="AK200" s="71"/>
      <c r="AL200" s="71"/>
      <c r="AM200" s="71"/>
      <c r="AN200" s="71"/>
      <c r="AO200" s="71"/>
      <c r="AP200" s="71"/>
      <c r="AQ200" s="71"/>
      <c r="AR200" s="71"/>
      <c r="AS200" s="71"/>
      <c r="AT200" s="71"/>
      <c r="AU200" s="71"/>
      <c r="AV200" s="71"/>
    </row>
    <row r="201" spans="1:48" s="3" customFormat="1" ht="19.5" customHeight="1" x14ac:dyDescent="0.25">
      <c r="A201" s="88" t="s">
        <v>22</v>
      </c>
      <c r="B201" s="88"/>
      <c r="C201" s="88"/>
      <c r="D201" s="30">
        <f>IF(D199=0,(""),IF(D194-D199+2&lt;=0,(0),IF(D194-D199+2=1,(1),IF(D194-D199+2=2,(2),IF(D194-D199+2=3,(3),IF(D194-D199+2=4,(4)))))))</f>
        <v>0</v>
      </c>
      <c r="E201" s="30">
        <f t="shared" ref="E201:L201" si="118">IF(E199=0,(""),IF(E194-E199+2&lt;=0,(0),IF(E194-E199+2=1,(1),IF(E194-E199+2=2,(2),IF(E194-E199+2=3,(3),IF(E194-E199+2=4,(4)))))))</f>
        <v>0</v>
      </c>
      <c r="F201" s="30">
        <f t="shared" si="118"/>
        <v>0</v>
      </c>
      <c r="G201" s="30">
        <f t="shared" si="118"/>
        <v>0</v>
      </c>
      <c r="H201" s="30">
        <f t="shared" si="118"/>
        <v>0</v>
      </c>
      <c r="I201" s="30">
        <f t="shared" si="118"/>
        <v>0</v>
      </c>
      <c r="J201" s="30">
        <f t="shared" si="118"/>
        <v>0</v>
      </c>
      <c r="K201" s="30">
        <f t="shared" si="118"/>
        <v>0</v>
      </c>
      <c r="L201" s="30">
        <f t="shared" si="118"/>
        <v>0</v>
      </c>
      <c r="N201" s="16">
        <f>IF(D201="",(""),SUM(D201:L201))</f>
        <v>0</v>
      </c>
      <c r="P201" s="30">
        <f>IF(P199=0,(""),IF(P194-P199+2&lt;=0,(0),IF(P194-P199+2=1,(1),IF(P194-P199+2=2,(2),IF(P194-P199+2=3,(3),IF(P194-P199+2=4,(4)))))))</f>
        <v>2</v>
      </c>
      <c r="Q201" s="30">
        <f t="shared" ref="Q201:X201" si="119">IF(Q199=0,(""),IF(Q194-Q199+2&lt;=0,(0),IF(Q194-Q199+2=1,(1),IF(Q194-Q199+2=2,(2),IF(Q194-Q199+2=3,(3),IF(Q194-Q199+2=4,(4)))))))</f>
        <v>0</v>
      </c>
      <c r="R201" s="30">
        <f t="shared" si="119"/>
        <v>1</v>
      </c>
      <c r="S201" s="30">
        <f t="shared" si="119"/>
        <v>0</v>
      </c>
      <c r="T201" s="30">
        <f t="shared" si="119"/>
        <v>0</v>
      </c>
      <c r="U201" s="30">
        <f t="shared" si="119"/>
        <v>2</v>
      </c>
      <c r="V201" s="30">
        <f t="shared" si="119"/>
        <v>0</v>
      </c>
      <c r="W201" s="30">
        <f t="shared" si="119"/>
        <v>0</v>
      </c>
      <c r="X201" s="30">
        <f t="shared" si="119"/>
        <v>0</v>
      </c>
      <c r="Y201" s="16">
        <f>IF(D201="",(""),SUM(P201:X201))</f>
        <v>5</v>
      </c>
      <c r="AA201" s="13">
        <f>IF(D201="",(""),SUM(N201,Y201))</f>
        <v>5</v>
      </c>
      <c r="AB201" s="71"/>
      <c r="AC201" s="71"/>
      <c r="AD201" s="71"/>
      <c r="AE201" s="71"/>
      <c r="AF201" s="71"/>
      <c r="AG201" s="71"/>
      <c r="AH201" s="71"/>
      <c r="AI201" s="71"/>
      <c r="AJ201" s="71"/>
      <c r="AK201" s="71"/>
      <c r="AL201" s="71"/>
      <c r="AM201" s="71"/>
      <c r="AN201" s="71"/>
      <c r="AO201" s="71"/>
      <c r="AP201" s="71"/>
      <c r="AQ201" s="71"/>
      <c r="AR201" s="71"/>
      <c r="AS201" s="71"/>
      <c r="AT201" s="71"/>
      <c r="AU201" s="71"/>
      <c r="AV201" s="71"/>
    </row>
    <row r="202" spans="1:48" s="3" customFormat="1" ht="5.0999999999999996" customHeight="1" x14ac:dyDescent="0.25">
      <c r="A202" s="89"/>
      <c r="B202" s="90"/>
      <c r="C202" s="90"/>
      <c r="D202" s="49"/>
      <c r="E202" s="21"/>
      <c r="F202" s="21"/>
      <c r="G202" s="21"/>
      <c r="H202" s="21"/>
      <c r="I202" s="21"/>
      <c r="J202" s="21"/>
      <c r="K202" s="21"/>
      <c r="L202" s="21"/>
      <c r="N202" s="49"/>
      <c r="P202" s="21"/>
      <c r="Q202" s="21"/>
      <c r="R202" s="21"/>
      <c r="S202" s="21"/>
      <c r="T202" s="21"/>
      <c r="U202" s="21"/>
      <c r="V202" s="21"/>
      <c r="W202" s="21"/>
      <c r="X202" s="21"/>
      <c r="Y202" s="49"/>
      <c r="AA202" s="50"/>
      <c r="AB202" s="71"/>
      <c r="AC202" s="71"/>
      <c r="AD202" s="71"/>
      <c r="AE202" s="71"/>
      <c r="AF202" s="71"/>
      <c r="AG202" s="71"/>
      <c r="AH202" s="71"/>
      <c r="AI202" s="71"/>
      <c r="AJ202" s="71"/>
      <c r="AK202" s="71"/>
      <c r="AL202" s="71"/>
      <c r="AM202" s="71"/>
      <c r="AN202" s="71"/>
      <c r="AO202" s="71"/>
      <c r="AP202" s="71"/>
      <c r="AQ202" s="71"/>
      <c r="AR202" s="71"/>
      <c r="AS202" s="71"/>
      <c r="AT202" s="71"/>
      <c r="AU202" s="71"/>
      <c r="AV202" s="71"/>
    </row>
    <row r="203" spans="1:48" s="3" customFormat="1" ht="19.5" customHeight="1" x14ac:dyDescent="0.25">
      <c r="A203" s="88" t="s">
        <v>23</v>
      </c>
      <c r="B203" s="88"/>
      <c r="C203" s="88"/>
      <c r="D203" s="30">
        <f t="shared" ref="D203:L203" si="120">IF(D199=0,(""),IF(D194+D197-D199+2&lt;=0,(0),IF(D194+D197-D199+2=1,(1),IF(D194+D197-D199+2=2,(2),IF(D194+D197-D199+2=3,(3),IF(D194+D197-D199+2=4,(4),IF(D194+D197-D199+2=5,(5))))))))</f>
        <v>1</v>
      </c>
      <c r="E203" s="30">
        <f t="shared" si="120"/>
        <v>1</v>
      </c>
      <c r="F203" s="30">
        <f t="shared" si="120"/>
        <v>1</v>
      </c>
      <c r="G203" s="30">
        <f t="shared" si="120"/>
        <v>1</v>
      </c>
      <c r="H203" s="30">
        <f t="shared" si="120"/>
        <v>1</v>
      </c>
      <c r="I203" s="30">
        <f t="shared" si="120"/>
        <v>0</v>
      </c>
      <c r="J203" s="30">
        <f t="shared" si="120"/>
        <v>2</v>
      </c>
      <c r="K203" s="30">
        <f t="shared" si="120"/>
        <v>1</v>
      </c>
      <c r="L203" s="30">
        <f t="shared" si="120"/>
        <v>0</v>
      </c>
      <c r="N203" s="16">
        <f>IF(D203="",(""),SUM(D203:L203))</f>
        <v>8</v>
      </c>
      <c r="P203" s="30">
        <f t="shared" ref="P203:X203" si="121">IF(P199=0,(""),IF(P194+P197-P199+2&lt;=0,(0),IF(P194+P197-P199+2=1,(1),IF(P194+P197-P199+2=2,(2),IF(P194+P197-P199+2=3,(3),IF(P194+P197-P199+2=4,(4),IF(P194+P197-P199+2=5,(5))))))))</f>
        <v>3</v>
      </c>
      <c r="Q203" s="30">
        <f t="shared" si="121"/>
        <v>1</v>
      </c>
      <c r="R203" s="30">
        <f t="shared" si="121"/>
        <v>2</v>
      </c>
      <c r="S203" s="30">
        <f t="shared" si="121"/>
        <v>1</v>
      </c>
      <c r="T203" s="30">
        <f t="shared" si="121"/>
        <v>1</v>
      </c>
      <c r="U203" s="30">
        <f t="shared" si="121"/>
        <v>3</v>
      </c>
      <c r="V203" s="30">
        <f t="shared" si="121"/>
        <v>1</v>
      </c>
      <c r="W203" s="30">
        <f t="shared" si="121"/>
        <v>1</v>
      </c>
      <c r="X203" s="30">
        <f t="shared" si="121"/>
        <v>2</v>
      </c>
      <c r="Y203" s="16">
        <f>IF(D203="",(""),SUM(P203:X203))</f>
        <v>15</v>
      </c>
      <c r="AA203" s="13">
        <f>IF(D203="",(""),SUM(N203,Y203))</f>
        <v>23</v>
      </c>
      <c r="AB203" s="71"/>
      <c r="AC203" s="71"/>
      <c r="AD203" s="71"/>
      <c r="AE203" s="71"/>
      <c r="AF203" s="71"/>
      <c r="AG203" s="71"/>
      <c r="AH203" s="71"/>
      <c r="AI203" s="71"/>
      <c r="AJ203" s="71"/>
      <c r="AK203" s="71"/>
      <c r="AL203" s="71"/>
      <c r="AM203" s="71"/>
      <c r="AN203" s="71"/>
      <c r="AO203" s="71"/>
      <c r="AP203" s="71"/>
      <c r="AQ203" s="71"/>
      <c r="AR203" s="71"/>
      <c r="AS203" s="71"/>
      <c r="AT203" s="71"/>
      <c r="AU203" s="71"/>
      <c r="AV203" s="71"/>
    </row>
    <row r="204" spans="1:48" s="3" customFormat="1" ht="5.0999999999999996" customHeight="1" x14ac:dyDescent="0.25">
      <c r="A204" s="90"/>
      <c r="B204" s="71"/>
      <c r="C204" s="71"/>
      <c r="D204" s="92"/>
      <c r="E204" s="90"/>
      <c r="F204" s="90"/>
      <c r="G204" s="90"/>
      <c r="H204" s="90"/>
      <c r="I204" s="90"/>
      <c r="J204" s="90"/>
      <c r="K204" s="90"/>
      <c r="L204" s="90"/>
      <c r="M204" s="90"/>
      <c r="N204" s="92"/>
      <c r="O204" s="90"/>
      <c r="P204" s="90"/>
      <c r="Q204" s="90"/>
      <c r="R204" s="90"/>
      <c r="S204" s="90"/>
      <c r="T204" s="90"/>
      <c r="U204" s="90"/>
      <c r="V204" s="90"/>
      <c r="W204" s="90"/>
      <c r="X204" s="91"/>
      <c r="Y204" s="92"/>
      <c r="Z204" s="90"/>
      <c r="AA204" s="91"/>
      <c r="AB204" s="71"/>
      <c r="AC204" s="71"/>
      <c r="AD204" s="71"/>
      <c r="AE204" s="71"/>
      <c r="AF204" s="71"/>
      <c r="AG204" s="71"/>
      <c r="AH204" s="71"/>
      <c r="AI204" s="71"/>
      <c r="AJ204" s="71"/>
      <c r="AK204" s="71"/>
      <c r="AL204" s="71"/>
      <c r="AM204" s="71"/>
      <c r="AN204" s="71"/>
      <c r="AO204" s="71"/>
      <c r="AP204" s="71"/>
      <c r="AQ204" s="71"/>
      <c r="AR204" s="71"/>
      <c r="AS204" s="71"/>
      <c r="AT204" s="71"/>
      <c r="AU204" s="71"/>
      <c r="AV204" s="71"/>
    </row>
    <row r="205" spans="1:48" ht="33.950000000000003" customHeight="1" x14ac:dyDescent="0.25">
      <c r="A205" s="88" t="s">
        <v>3</v>
      </c>
      <c r="B205" s="60"/>
      <c r="C205" s="60"/>
      <c r="D205" s="155"/>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7"/>
      <c r="AB205" s="75"/>
      <c r="AC205" s="75"/>
      <c r="AD205" s="75"/>
      <c r="AE205" s="75"/>
      <c r="AF205" s="75"/>
      <c r="AG205" s="75"/>
      <c r="AH205" s="75"/>
      <c r="AI205" s="75"/>
      <c r="AJ205" s="75"/>
      <c r="AK205" s="75"/>
      <c r="AL205" s="75"/>
      <c r="AM205" s="75"/>
      <c r="AN205" s="75"/>
      <c r="AO205" s="75"/>
      <c r="AP205" s="75"/>
      <c r="AQ205" s="75"/>
      <c r="AR205" s="75"/>
      <c r="AS205" s="75"/>
      <c r="AT205" s="75"/>
      <c r="AU205" s="75"/>
      <c r="AV205" s="75"/>
    </row>
    <row r="206" spans="1:48" ht="5.85" customHeight="1" x14ac:dyDescent="0.25">
      <c r="A206" s="93"/>
      <c r="B206" s="60"/>
      <c r="C206" s="60"/>
      <c r="D206" s="77"/>
      <c r="E206" s="94"/>
      <c r="F206" s="94"/>
      <c r="G206" s="94"/>
      <c r="H206" s="94"/>
      <c r="I206" s="95"/>
      <c r="J206" s="95"/>
      <c r="K206" s="95"/>
      <c r="L206" s="95"/>
      <c r="M206" s="95"/>
      <c r="N206" s="95"/>
      <c r="O206" s="95"/>
      <c r="P206" s="95"/>
      <c r="Q206" s="95"/>
      <c r="R206" s="95"/>
      <c r="S206" s="95"/>
      <c r="T206" s="94"/>
      <c r="U206" s="94"/>
      <c r="V206" s="95"/>
      <c r="W206" s="95"/>
      <c r="X206" s="95"/>
      <c r="Y206" s="95"/>
      <c r="Z206" s="94"/>
      <c r="AA206" s="94"/>
      <c r="AB206" s="75"/>
      <c r="AC206" s="75"/>
      <c r="AD206" s="75"/>
      <c r="AE206" s="75"/>
      <c r="AF206" s="75"/>
      <c r="AG206" s="75"/>
      <c r="AH206" s="75"/>
      <c r="AI206" s="75"/>
      <c r="AJ206" s="75"/>
      <c r="AK206" s="75"/>
      <c r="AL206" s="75"/>
      <c r="AM206" s="75"/>
      <c r="AN206" s="75"/>
      <c r="AO206" s="75"/>
      <c r="AP206" s="75"/>
      <c r="AQ206" s="75"/>
      <c r="AR206" s="75"/>
      <c r="AS206" s="75"/>
      <c r="AT206" s="75"/>
      <c r="AU206" s="75"/>
      <c r="AV206" s="75"/>
    </row>
    <row r="207" spans="1:48" ht="21" x14ac:dyDescent="0.25">
      <c r="A207" s="153"/>
      <c r="B207" s="76"/>
      <c r="C207" s="76"/>
      <c r="D207" s="77"/>
      <c r="E207" s="76"/>
      <c r="F207" s="76"/>
      <c r="G207" s="76"/>
      <c r="H207" s="76"/>
      <c r="I207" s="135" t="str">
        <f>infos!$W$1</f>
        <v>GOLF DU CHÂTEAU D'AUGERVILLE</v>
      </c>
      <c r="J207" s="136"/>
      <c r="K207" s="136"/>
      <c r="L207" s="136"/>
      <c r="M207" s="136"/>
      <c r="N207" s="136"/>
      <c r="O207" s="136"/>
      <c r="P207" s="136"/>
      <c r="Q207" s="136"/>
      <c r="R207" s="136"/>
      <c r="S207" s="137"/>
      <c r="T207" s="78"/>
      <c r="U207" s="78"/>
      <c r="V207" s="122">
        <f>infos!$Z$2</f>
        <v>41807</v>
      </c>
      <c r="W207" s="123"/>
      <c r="X207" s="123"/>
      <c r="Y207" s="124"/>
      <c r="Z207" s="79"/>
      <c r="AA207" s="76"/>
      <c r="AB207" s="75"/>
      <c r="AC207" s="75"/>
      <c r="AD207" s="75"/>
      <c r="AE207" s="75"/>
      <c r="AF207" s="75"/>
      <c r="AG207" s="75"/>
      <c r="AH207" s="75"/>
      <c r="AI207" s="75"/>
      <c r="AJ207" s="75"/>
      <c r="AK207" s="75"/>
      <c r="AL207" s="75"/>
      <c r="AM207" s="75"/>
      <c r="AN207" s="75"/>
      <c r="AO207" s="75"/>
      <c r="AP207" s="75"/>
      <c r="AQ207" s="75"/>
      <c r="AR207" s="75"/>
      <c r="AS207" s="75"/>
      <c r="AT207" s="75"/>
      <c r="AU207" s="75"/>
      <c r="AV207" s="75"/>
    </row>
    <row r="208" spans="1:48" ht="21" x14ac:dyDescent="0.25">
      <c r="A208" s="153"/>
      <c r="B208" s="76"/>
      <c r="C208" s="76"/>
      <c r="D208" s="77"/>
      <c r="E208" s="76"/>
      <c r="F208" s="76"/>
      <c r="G208" s="76"/>
      <c r="H208" s="60"/>
      <c r="I208" s="80"/>
      <c r="J208" s="81"/>
      <c r="K208" s="81"/>
      <c r="L208" s="81"/>
      <c r="M208" s="81"/>
      <c r="N208" s="102" t="str">
        <f>infos!$W$2</f>
        <v>STROKE-PLAY - 18 Trous</v>
      </c>
      <c r="O208" s="81"/>
      <c r="P208" s="81"/>
      <c r="Q208" s="81"/>
      <c r="R208" s="81"/>
      <c r="S208" s="81"/>
      <c r="T208" s="60"/>
      <c r="U208" s="78"/>
      <c r="V208" s="76"/>
      <c r="W208" s="82" t="s">
        <v>8</v>
      </c>
      <c r="X208" s="76">
        <f>infos!$X$3</f>
        <v>72</v>
      </c>
      <c r="Y208" s="77"/>
      <c r="Z208" s="79"/>
      <c r="AA208" s="83" t="s">
        <v>43</v>
      </c>
      <c r="AB208" s="75"/>
      <c r="AC208" s="75"/>
      <c r="AD208" s="75"/>
      <c r="AE208" s="75"/>
      <c r="AF208" s="75"/>
      <c r="AG208" s="75"/>
      <c r="AH208" s="75"/>
      <c r="AI208" s="75"/>
      <c r="AJ208" s="75"/>
      <c r="AK208" s="75"/>
      <c r="AL208" s="75"/>
      <c r="AM208" s="75"/>
      <c r="AN208" s="75"/>
      <c r="AO208" s="75"/>
      <c r="AP208" s="75"/>
      <c r="AQ208" s="75"/>
      <c r="AR208" s="75"/>
      <c r="AS208" s="75"/>
      <c r="AT208" s="75"/>
      <c r="AU208" s="75"/>
      <c r="AV208" s="75"/>
    </row>
    <row r="209" spans="1:48" ht="5.85" customHeight="1" x14ac:dyDescent="0.25">
      <c r="A209" s="75"/>
      <c r="B209" s="60"/>
      <c r="C209" s="60"/>
      <c r="D209" s="84"/>
      <c r="E209" s="60"/>
      <c r="F209" s="60"/>
      <c r="G209" s="60"/>
      <c r="H209" s="60"/>
      <c r="I209" s="60"/>
      <c r="J209" s="60"/>
      <c r="K209" s="60"/>
      <c r="L209" s="60"/>
      <c r="M209" s="60"/>
      <c r="N209" s="84"/>
      <c r="O209" s="60"/>
      <c r="P209" s="60"/>
      <c r="Q209" s="60"/>
      <c r="R209" s="60"/>
      <c r="S209" s="60"/>
      <c r="T209" s="60"/>
      <c r="U209" s="60"/>
      <c r="V209" s="60"/>
      <c r="W209" s="60"/>
      <c r="X209" s="60"/>
      <c r="Y209" s="84"/>
      <c r="Z209" s="75"/>
      <c r="AA209" s="60"/>
      <c r="AB209" s="75"/>
      <c r="AC209" s="75"/>
      <c r="AD209" s="75"/>
      <c r="AE209" s="75"/>
      <c r="AF209" s="75"/>
      <c r="AG209" s="75"/>
      <c r="AH209" s="75"/>
      <c r="AI209" s="75"/>
      <c r="AJ209" s="75"/>
      <c r="AK209" s="75"/>
      <c r="AL209" s="75"/>
      <c r="AM209" s="75"/>
      <c r="AN209" s="75"/>
      <c r="AO209" s="75"/>
      <c r="AP209" s="75"/>
      <c r="AQ209" s="75"/>
      <c r="AR209" s="75"/>
      <c r="AS209" s="75"/>
      <c r="AT209" s="75"/>
      <c r="AU209" s="75"/>
      <c r="AV209" s="75"/>
    </row>
    <row r="210" spans="1:48" x14ac:dyDescent="0.25">
      <c r="A210" s="138" t="str">
        <f>IF(infos!V18="",(""),IF(infos!V18=12,(infos!W18)))</f>
        <v>RENARD Ingeborg</v>
      </c>
      <c r="B210" s="139"/>
      <c r="C210" s="139"/>
      <c r="D210" s="139"/>
      <c r="E210" s="139"/>
      <c r="F210" s="139"/>
      <c r="G210" s="139"/>
      <c r="H210" s="140"/>
      <c r="I210" s="68"/>
      <c r="J210" s="119" t="s">
        <v>11</v>
      </c>
      <c r="K210" s="119"/>
      <c r="L210" s="125">
        <f>IF(infos!V18=0,(""),IF(infos!V18=12,(infos!Y18)))</f>
        <v>25</v>
      </c>
      <c r="M210" s="126" t="str">
        <f>IF(infos!H15=0,(""),IF(infos!H15=11,(infos!N15)))</f>
        <v/>
      </c>
      <c r="N210" s="84" t="s">
        <v>10</v>
      </c>
      <c r="O210" s="132">
        <f>IF(AA210=(""),(""),IF(AA210=0,(infos!Z4),(infos!Z5)))</f>
        <v>70.900000000000006</v>
      </c>
      <c r="P210" s="133"/>
      <c r="Q210" s="60"/>
      <c r="R210" s="154" t="s">
        <v>9</v>
      </c>
      <c r="S210" s="119"/>
      <c r="T210" s="132">
        <f>IF(AA210=(""),(""),IF(AA210=0,(infos!X4),(infos!X5)))</f>
        <v>132</v>
      </c>
      <c r="U210" s="133"/>
      <c r="V210" s="119" t="s">
        <v>12</v>
      </c>
      <c r="W210" s="119"/>
      <c r="X210" s="119"/>
      <c r="Y210" s="66">
        <f>(IF(L210="",(""),ROUND((L210*T210/113)+(O210-X208),0)))</f>
        <v>28</v>
      </c>
      <c r="Z210" s="60"/>
      <c r="AA210" s="58">
        <f>IF(infos!V18=0,(""),IF(infos!V18=12,(infos!AB18)))</f>
        <v>1</v>
      </c>
      <c r="AB210" s="60"/>
      <c r="AC210" s="75"/>
      <c r="AD210" s="75"/>
      <c r="AE210" s="75"/>
      <c r="AF210" s="75"/>
      <c r="AG210" s="75"/>
      <c r="AH210" s="75"/>
      <c r="AI210" s="75"/>
      <c r="AJ210" s="75"/>
      <c r="AK210" s="75"/>
      <c r="AL210" s="75"/>
      <c r="AM210" s="75"/>
      <c r="AN210" s="75"/>
      <c r="AO210" s="75"/>
      <c r="AP210" s="75"/>
      <c r="AQ210" s="75"/>
      <c r="AR210" s="75"/>
      <c r="AS210" s="75"/>
      <c r="AT210" s="75"/>
      <c r="AU210" s="75"/>
      <c r="AV210" s="75"/>
    </row>
    <row r="211" spans="1:48" ht="5.25" customHeight="1" x14ac:dyDescent="0.25">
      <c r="A211" s="75"/>
      <c r="B211" s="60"/>
      <c r="C211" s="60"/>
      <c r="D211" s="84"/>
      <c r="E211" s="60"/>
      <c r="F211" s="60"/>
      <c r="G211" s="60"/>
      <c r="H211" s="60"/>
      <c r="I211" s="60"/>
      <c r="J211" s="60"/>
      <c r="K211" s="60"/>
      <c r="L211" s="60"/>
      <c r="M211" s="60"/>
      <c r="N211" s="84"/>
      <c r="O211" s="60"/>
      <c r="P211" s="60"/>
      <c r="Q211" s="60"/>
      <c r="R211" s="60"/>
      <c r="S211" s="60"/>
      <c r="T211" s="60"/>
      <c r="U211" s="60"/>
      <c r="V211" s="60"/>
      <c r="W211" s="60"/>
      <c r="X211" s="60"/>
      <c r="Y211" s="84"/>
      <c r="Z211" s="75"/>
      <c r="AA211" s="60"/>
      <c r="AB211" s="75"/>
      <c r="AC211" s="75"/>
      <c r="AD211" s="75"/>
      <c r="AE211" s="75"/>
      <c r="AF211" s="75"/>
      <c r="AG211" s="75"/>
      <c r="AH211" s="75"/>
      <c r="AI211" s="75"/>
      <c r="AJ211" s="75"/>
      <c r="AK211" s="75"/>
      <c r="AL211" s="75"/>
      <c r="AM211" s="75"/>
      <c r="AN211" s="75"/>
      <c r="AO211" s="75"/>
      <c r="AP211" s="75"/>
      <c r="AQ211" s="75"/>
      <c r="AR211" s="75"/>
      <c r="AS211" s="75"/>
      <c r="AT211" s="75"/>
      <c r="AU211" s="75"/>
      <c r="AV211" s="75"/>
    </row>
    <row r="212" spans="1:48" s="29" customFormat="1" ht="19.5" customHeight="1" x14ac:dyDescent="0.25">
      <c r="A212" s="85"/>
      <c r="B212" s="85">
        <v>1</v>
      </c>
      <c r="C212" s="85"/>
      <c r="D212" s="86">
        <v>1</v>
      </c>
      <c r="E212" s="87">
        <v>2</v>
      </c>
      <c r="F212" s="87">
        <v>3</v>
      </c>
      <c r="G212" s="87">
        <v>4</v>
      </c>
      <c r="H212" s="87">
        <v>5</v>
      </c>
      <c r="I212" s="87">
        <v>6</v>
      </c>
      <c r="J212" s="87">
        <v>7</v>
      </c>
      <c r="K212" s="87">
        <v>8</v>
      </c>
      <c r="L212" s="87">
        <v>9</v>
      </c>
      <c r="M212" s="73"/>
      <c r="N212" s="59" t="s">
        <v>5</v>
      </c>
      <c r="O212" s="73"/>
      <c r="P212" s="87">
        <v>10</v>
      </c>
      <c r="Q212" s="87">
        <v>11</v>
      </c>
      <c r="R212" s="87">
        <v>12</v>
      </c>
      <c r="S212" s="87">
        <v>13</v>
      </c>
      <c r="T212" s="87">
        <v>14</v>
      </c>
      <c r="U212" s="87">
        <v>15</v>
      </c>
      <c r="V212" s="87">
        <v>16</v>
      </c>
      <c r="W212" s="87">
        <v>17</v>
      </c>
      <c r="X212" s="87">
        <v>18</v>
      </c>
      <c r="Y212" s="59" t="s">
        <v>6</v>
      </c>
      <c r="Z212" s="71"/>
      <c r="AA212" s="70" t="s">
        <v>7</v>
      </c>
      <c r="AB212" s="72" t="s">
        <v>0</v>
      </c>
      <c r="AC212" s="73">
        <v>1</v>
      </c>
      <c r="AD212" s="73">
        <v>2</v>
      </c>
      <c r="AE212" s="73">
        <v>3</v>
      </c>
      <c r="AF212" s="73">
        <v>4</v>
      </c>
      <c r="AG212" s="73">
        <v>5</v>
      </c>
      <c r="AH212" s="73">
        <v>6</v>
      </c>
      <c r="AI212" s="73">
        <v>7</v>
      </c>
      <c r="AJ212" s="73">
        <v>8</v>
      </c>
      <c r="AK212" s="73">
        <v>9</v>
      </c>
      <c r="AL212" s="73">
        <v>10</v>
      </c>
      <c r="AM212" s="73">
        <v>11</v>
      </c>
      <c r="AN212" s="73">
        <v>12</v>
      </c>
      <c r="AO212" s="73">
        <v>13</v>
      </c>
      <c r="AP212" s="73">
        <v>14</v>
      </c>
      <c r="AQ212" s="73">
        <v>15</v>
      </c>
      <c r="AR212" s="73">
        <v>16</v>
      </c>
      <c r="AS212" s="73">
        <v>17</v>
      </c>
      <c r="AT212" s="73">
        <v>18</v>
      </c>
      <c r="AU212" s="96"/>
      <c r="AV212" s="96"/>
    </row>
    <row r="213" spans="1:48" s="3" customFormat="1" ht="19.5" customHeight="1" x14ac:dyDescent="0.25">
      <c r="A213" s="88" t="s">
        <v>1</v>
      </c>
      <c r="B213" s="88"/>
      <c r="C213" s="88"/>
      <c r="D213" s="59">
        <f t="shared" ref="D213:L213" si="122">D45</f>
        <v>4</v>
      </c>
      <c r="E213" s="70">
        <f t="shared" si="122"/>
        <v>5</v>
      </c>
      <c r="F213" s="70">
        <f t="shared" si="122"/>
        <v>3</v>
      </c>
      <c r="G213" s="70">
        <f t="shared" si="122"/>
        <v>4</v>
      </c>
      <c r="H213" s="70">
        <f t="shared" si="122"/>
        <v>4</v>
      </c>
      <c r="I213" s="70">
        <f t="shared" si="122"/>
        <v>3</v>
      </c>
      <c r="J213" s="70">
        <f t="shared" si="122"/>
        <v>5</v>
      </c>
      <c r="K213" s="70">
        <f t="shared" si="122"/>
        <v>3</v>
      </c>
      <c r="L213" s="70">
        <f t="shared" si="122"/>
        <v>5</v>
      </c>
      <c r="M213" s="73"/>
      <c r="N213" s="59">
        <f>SUM(D213:L213)</f>
        <v>36</v>
      </c>
      <c r="O213" s="73"/>
      <c r="P213" s="70">
        <f t="shared" ref="P213:X213" si="123">P45</f>
        <v>4</v>
      </c>
      <c r="Q213" s="70">
        <f t="shared" si="123"/>
        <v>5</v>
      </c>
      <c r="R213" s="70">
        <f t="shared" si="123"/>
        <v>4</v>
      </c>
      <c r="S213" s="70">
        <f t="shared" si="123"/>
        <v>5</v>
      </c>
      <c r="T213" s="70">
        <f t="shared" si="123"/>
        <v>3</v>
      </c>
      <c r="U213" s="70">
        <f t="shared" si="123"/>
        <v>4</v>
      </c>
      <c r="V213" s="70">
        <f t="shared" si="123"/>
        <v>4</v>
      </c>
      <c r="W213" s="70">
        <f t="shared" si="123"/>
        <v>3</v>
      </c>
      <c r="X213" s="70">
        <f t="shared" si="123"/>
        <v>4</v>
      </c>
      <c r="Y213" s="59">
        <f>SUM(P213:X213)</f>
        <v>36</v>
      </c>
      <c r="Z213" s="71"/>
      <c r="AA213" s="59">
        <f>SUM(N213,Y213)</f>
        <v>72</v>
      </c>
      <c r="AB213" s="71"/>
      <c r="AC213" s="73">
        <f>IF(GESTEP(Y210-1,0),1,0)</f>
        <v>1</v>
      </c>
      <c r="AD213" s="73">
        <f>IF(GESTEP(Y210-2,0),1,0)</f>
        <v>1</v>
      </c>
      <c r="AE213" s="73">
        <f>IF(GESTEP(Y210-3,0),1,0)</f>
        <v>1</v>
      </c>
      <c r="AF213" s="73">
        <f>IF(GESTEP(Y210-4,0),1,0)</f>
        <v>1</v>
      </c>
      <c r="AG213" s="73">
        <f>IF(GESTEP(Y210-5,0),1,0)</f>
        <v>1</v>
      </c>
      <c r="AH213" s="73">
        <f>IF(GESTEP(Y210-6,0),1,0)</f>
        <v>1</v>
      </c>
      <c r="AI213" s="73">
        <f>IF(GESTEP(Y210-7,0),1,0)</f>
        <v>1</v>
      </c>
      <c r="AJ213" s="73">
        <f>IF(GESTEP(Y210-8,0),1,0)</f>
        <v>1</v>
      </c>
      <c r="AK213" s="73">
        <f>IF(GESTEP(Y210-9,0),1,0)</f>
        <v>1</v>
      </c>
      <c r="AL213" s="73">
        <f>IF(GESTEP(Y210-10,0),1,0)</f>
        <v>1</v>
      </c>
      <c r="AM213" s="73">
        <f>IF(GESTEP(Y210-11,0),1,0)</f>
        <v>1</v>
      </c>
      <c r="AN213" s="73">
        <f>IF(GESTEP(Y210-12,0),1,0)</f>
        <v>1</v>
      </c>
      <c r="AO213" s="73">
        <f>IF(GESTEP(Y210-13,0),1,0)</f>
        <v>1</v>
      </c>
      <c r="AP213" s="73">
        <f>IF(GESTEP(Y210-14,0),1,0)</f>
        <v>1</v>
      </c>
      <c r="AQ213" s="73">
        <f>IF(GESTEP(Y210-15,0),1,0)</f>
        <v>1</v>
      </c>
      <c r="AR213" s="73">
        <f>IF(GESTEP(Y210-16,0),1,0)</f>
        <v>1</v>
      </c>
      <c r="AS213" s="73">
        <f>IF(GESTEP(Y210-17,0),1,0)</f>
        <v>1</v>
      </c>
      <c r="AT213" s="73">
        <f>IF(GESTEP(Y210-18,0),1,0)</f>
        <v>1</v>
      </c>
      <c r="AU213" s="71"/>
      <c r="AV213" s="71"/>
    </row>
    <row r="214" spans="1:48" s="3" customFormat="1" ht="20.100000000000001" customHeight="1" x14ac:dyDescent="0.25">
      <c r="A214" s="88" t="s">
        <v>4</v>
      </c>
      <c r="B214" s="88"/>
      <c r="C214" s="88"/>
      <c r="D214" s="70">
        <f>IF(AA210=0,(infos!B4),(infos!B5))</f>
        <v>304</v>
      </c>
      <c r="E214" s="70">
        <f>IF(AA210=0,(infos!C4),(infos!C5))</f>
        <v>326</v>
      </c>
      <c r="F214" s="70">
        <f>IF(AA210=0,(infos!D4),(infos!D5))</f>
        <v>133</v>
      </c>
      <c r="G214" s="70">
        <f>IF(AA210=0,(infos!E4),(infos!E5))</f>
        <v>266</v>
      </c>
      <c r="H214" s="70">
        <f>IF(AA210=0,(infos!F4),(infos!F5))</f>
        <v>267</v>
      </c>
      <c r="I214" s="70">
        <f>IF(AA210=0,(infos!G4),(infos!G5))</f>
        <v>99</v>
      </c>
      <c r="J214" s="70">
        <f>IF(AA210=0,(infos!H4),(infos!H5))</f>
        <v>413</v>
      </c>
      <c r="K214" s="70">
        <f>IF(AA210=0,(infos!I4),(infos!I5))</f>
        <v>129</v>
      </c>
      <c r="L214" s="70">
        <f>IF(AA210=0,(infos!J4),(infos!J5))</f>
        <v>383</v>
      </c>
      <c r="M214" s="71"/>
      <c r="N214" s="70">
        <f>SUM(D214:L214)</f>
        <v>2320</v>
      </c>
      <c r="O214" s="71"/>
      <c r="P214" s="70">
        <f>IF(AA210=0,(infos!L4),(infos!L5))</f>
        <v>253</v>
      </c>
      <c r="Q214" s="70">
        <f>IF(AA210=0,(infos!M4),(infos!M5))</f>
        <v>369</v>
      </c>
      <c r="R214" s="70">
        <f>IF(AA210=0,(infos!N4),(infos!N5))</f>
        <v>257</v>
      </c>
      <c r="S214" s="70">
        <f>IF(AA210=0,(infos!O4),(infos!O5))</f>
        <v>375</v>
      </c>
      <c r="T214" s="70">
        <f>IF(AA210=0,(infos!P4),(infos!P5))</f>
        <v>99</v>
      </c>
      <c r="U214" s="70">
        <f>IF(AA210=0,(infos!Q4),(infos!Q5))</f>
        <v>260</v>
      </c>
      <c r="V214" s="70">
        <f>IF(AA210=0,(infos!R4),(infos!R5))</f>
        <v>285</v>
      </c>
      <c r="W214" s="70">
        <f>IF(AA210=0,(infos!S4),(infos!S5))</f>
        <v>101</v>
      </c>
      <c r="X214" s="70">
        <f>IF(AA210=0,(infos!T4),(infos!T5))</f>
        <v>312</v>
      </c>
      <c r="Y214" s="70">
        <f>SUM(P214:X214)</f>
        <v>2311</v>
      </c>
      <c r="Z214" s="71"/>
      <c r="AA214" s="70">
        <f>SUM(N214,Y214)</f>
        <v>4631</v>
      </c>
      <c r="AB214" s="71"/>
      <c r="AC214" s="73">
        <f>IF(GESTEP(Y210-19,0),1,0)</f>
        <v>1</v>
      </c>
      <c r="AD214" s="73">
        <f>IF(GESTEP(Y210-20,0),1,0)</f>
        <v>1</v>
      </c>
      <c r="AE214" s="73">
        <f>IF(GESTEP(Y210-21,0),1,0)</f>
        <v>1</v>
      </c>
      <c r="AF214" s="73">
        <f>IF(GESTEP(Y210-22,0),1,0)</f>
        <v>1</v>
      </c>
      <c r="AG214" s="73">
        <f>IF(GESTEP(Y210-23,0),1,0)</f>
        <v>1</v>
      </c>
      <c r="AH214" s="73">
        <f>IF(GESTEP(Y210-24,0),1,0)</f>
        <v>1</v>
      </c>
      <c r="AI214" s="73">
        <f>IF(GESTEP(Y210-25,0),1,0)</f>
        <v>1</v>
      </c>
      <c r="AJ214" s="73">
        <f>IF(GESTEP(Y210-26,0),1,0)</f>
        <v>1</v>
      </c>
      <c r="AK214" s="73">
        <f>IF(GESTEP(Y210-27,0),1,0)</f>
        <v>1</v>
      </c>
      <c r="AL214" s="73">
        <f>IF(GESTEP(Y210-28,0),1,0)</f>
        <v>1</v>
      </c>
      <c r="AM214" s="73">
        <f>IF(GESTEP(Y210-29,0),1,0)</f>
        <v>0</v>
      </c>
      <c r="AN214" s="73">
        <f>IF(GESTEP(Y210-30,0),1,0)</f>
        <v>0</v>
      </c>
      <c r="AO214" s="73">
        <f>IF(GESTEP(Y210-31,0),1,0)</f>
        <v>0</v>
      </c>
      <c r="AP214" s="73">
        <f>IF(GESTEP(Y210-32,0),1,0)</f>
        <v>0</v>
      </c>
      <c r="AQ214" s="73">
        <f>IF(GESTEP(Y210-33,0),1,0)</f>
        <v>0</v>
      </c>
      <c r="AR214" s="73">
        <f>IF(GESTEP(Y210-34,0),1,0)</f>
        <v>0</v>
      </c>
      <c r="AS214" s="73">
        <f>IF(GESTEP(Y210-35,0),1,0)</f>
        <v>0</v>
      </c>
      <c r="AT214" s="73">
        <f>IF(GESTEP(Y210-36,0),1,0)</f>
        <v>0</v>
      </c>
      <c r="AU214" s="71"/>
      <c r="AV214" s="71"/>
    </row>
    <row r="215" spans="1:48" s="3" customFormat="1" ht="20.100000000000001" customHeight="1" x14ac:dyDescent="0.25">
      <c r="A215" s="88" t="s">
        <v>0</v>
      </c>
      <c r="B215" s="88"/>
      <c r="C215" s="88"/>
      <c r="D215" s="70">
        <f t="shared" ref="D215:L215" si="124">D47</f>
        <v>8</v>
      </c>
      <c r="E215" s="70">
        <f t="shared" si="124"/>
        <v>12</v>
      </c>
      <c r="F215" s="70">
        <f t="shared" si="124"/>
        <v>6</v>
      </c>
      <c r="G215" s="70">
        <f t="shared" si="124"/>
        <v>14</v>
      </c>
      <c r="H215" s="70">
        <f t="shared" si="124"/>
        <v>10</v>
      </c>
      <c r="I215" s="70">
        <f t="shared" si="124"/>
        <v>18</v>
      </c>
      <c r="J215" s="70">
        <f t="shared" si="124"/>
        <v>4</v>
      </c>
      <c r="K215" s="70">
        <f t="shared" si="124"/>
        <v>16</v>
      </c>
      <c r="L215" s="70">
        <f t="shared" si="124"/>
        <v>2</v>
      </c>
      <c r="M215" s="71"/>
      <c r="N215" s="59"/>
      <c r="O215" s="71"/>
      <c r="P215" s="70">
        <f t="shared" ref="P215:X215" si="125">P47</f>
        <v>15</v>
      </c>
      <c r="Q215" s="70">
        <f t="shared" si="125"/>
        <v>9</v>
      </c>
      <c r="R215" s="70">
        <f t="shared" si="125"/>
        <v>11</v>
      </c>
      <c r="S215" s="70">
        <f t="shared" si="125"/>
        <v>3</v>
      </c>
      <c r="T215" s="70">
        <f t="shared" si="125"/>
        <v>13</v>
      </c>
      <c r="U215" s="70">
        <f t="shared" si="125"/>
        <v>5</v>
      </c>
      <c r="V215" s="70">
        <f t="shared" si="125"/>
        <v>7</v>
      </c>
      <c r="W215" s="70">
        <f t="shared" si="125"/>
        <v>17</v>
      </c>
      <c r="X215" s="70">
        <f t="shared" si="125"/>
        <v>1</v>
      </c>
      <c r="Y215" s="59"/>
      <c r="Z215" s="71"/>
      <c r="AA215" s="70"/>
      <c r="AB215" s="71"/>
      <c r="AC215" s="73">
        <f>IF(GESTEP(Y210-37,0),1,0)</f>
        <v>0</v>
      </c>
      <c r="AD215" s="73">
        <f>IF(GESTEP(Y210-378,0),1,0)</f>
        <v>0</v>
      </c>
      <c r="AE215" s="73">
        <f>IF(GESTEP(Y210-389,0),1,0)</f>
        <v>0</v>
      </c>
      <c r="AF215" s="73">
        <f>IF(GESTEP(Y210-40,0),1,0)</f>
        <v>0</v>
      </c>
      <c r="AG215" s="73">
        <f>IF(GESTEP(Y210-41,0),1,0)</f>
        <v>0</v>
      </c>
      <c r="AH215" s="73">
        <f>IF(GESTEP(Y210-42,0),1,0)</f>
        <v>0</v>
      </c>
      <c r="AI215" s="73">
        <f>IF(GESTEP(Y210-43,0),1,0)</f>
        <v>0</v>
      </c>
      <c r="AJ215" s="73">
        <f>IF(GESTEP(Y210-44,0),1,0)</f>
        <v>0</v>
      </c>
      <c r="AK215" s="73">
        <f>IF(GESTEP(Y210-45,0),1,0)</f>
        <v>0</v>
      </c>
      <c r="AL215" s="73">
        <f>IF(GESTEP(Y210-46,0),1,0)</f>
        <v>0</v>
      </c>
      <c r="AM215" s="73">
        <f>IF(GESTEP(Y210-47,0),1,0)</f>
        <v>0</v>
      </c>
      <c r="AN215" s="73">
        <f>IF(GESTEP(Y210-48,0),1,0)</f>
        <v>0</v>
      </c>
      <c r="AO215" s="73">
        <f>IF(GESTEP(Y210-49,0),1,0)</f>
        <v>0</v>
      </c>
      <c r="AP215" s="73">
        <f>IF(GESTEP(Y210-50,0),1,0)</f>
        <v>0</v>
      </c>
      <c r="AQ215" s="73">
        <f>IF(GESTEP(Y210-51,0),1,0)</f>
        <v>0</v>
      </c>
      <c r="AR215" s="73">
        <f>IF(GESTEP(Y210-52,0),1,0)</f>
        <v>0</v>
      </c>
      <c r="AS215" s="73">
        <f>IF(GESTEP(Y210-53,0),1,0)</f>
        <v>0</v>
      </c>
      <c r="AT215" s="73">
        <f>IF(GESTEP(Y210-54,0),1,0)</f>
        <v>0</v>
      </c>
      <c r="AU215" s="71"/>
      <c r="AV215" s="71"/>
    </row>
    <row r="216" spans="1:48" s="3" customFormat="1" ht="19.5" customHeight="1" x14ac:dyDescent="0.25">
      <c r="A216" s="88" t="s">
        <v>2</v>
      </c>
      <c r="B216" s="88"/>
      <c r="C216" s="88"/>
      <c r="D216" s="13">
        <f>IF(D215-AC212=0,(AC216),IF(D215-AD212=0,(AD216),IF(D215-AE212=0,(AE216),IF(D215-AF212=0,(AF216),IF(D215-AG212=0,(AG216),IF(D215-AH212=0,(AH216),IF(D215-AI212=0,(AI216),IF(D215-AJ212=0,(AJ216),IF(D215-AK212=0,(AK216),IF(D215-AL212=0,(AL216),IF(D215-AM212=0,(AM216),IF(D215-AN212=0,(AN216),IF(D215-AO212=0,(AO216),IF(D215-AP212=0,(AP216),IF(D215-AQ212=0,(AQ216),IF(D215-AR212=0,(AR216),IF(D215-AS212=0,(AS216),IF(D215-AT212=0,(AT216)))))))))))))))))))</f>
        <v>2</v>
      </c>
      <c r="E216" s="13">
        <f t="shared" ref="E216" si="126">IF(E215-AD212=0,(AD216),IF(E215-AE212=0,(AE216),IF(E215-AF212=0,(AF216),IF(E215-AG212=0,(AG216),IF(E215-AH212=0,(AH216),IF(E215-AI212=0,(AI216),IF(E215-AJ212=0,(AJ216),IF(E215-AK212=0,(AK216),IF(E215-AL212=0,(AL216),IF(E215-AM212=0,(AM216),IF(E215-AN212=0,(AN216),IF(E215-AO212=0,(AO216),IF(E215-AP212=0,(AP216),IF(E215-AQ212=0,(AQ216),IF(E215-AR212=0,(AR216),IF(E215-AS212=0,(AS216),IF(E215-AT212=0,(AT216),IF(E215-AU212=0,(AU216)))))))))))))))))))</f>
        <v>1</v>
      </c>
      <c r="F216" s="13">
        <f>IF(F215-AE212=0,(AE216),IF(F215-AF212=0,(AF216),IF(F215-AG212=0,(AG216),IF(F215-AH212=0,(AH216),IF(F215-AI212=0,(AI216),IF(F215-AJ212=0,(AJ216),IF(F215-AK212=0,(AK216),IF(F215-AL212=0,(AL216),IF(F215-AM212=0,(AM216),IF(F215-AN212=0,(AN216),IF(F215-AO212=0,(AO216),IF(F215-AP212=0,(AP216),IF(F215-AQ212=0,(AQ216),IF(F215-AR212=0,(AR216),IF(F215-AS212=0,(AS216),IF(F215-AT212=0,(AT216),IF(F215-AU212=0,(AU216),IF(F215-AV212=0,(AV216)))))))))))))))))))</f>
        <v>2</v>
      </c>
      <c r="G216" s="13">
        <f t="shared" ref="G216" si="127">IF(G215-AF212=0,(AF216),IF(G215-AG212=0,(AG216),IF(G215-AH212=0,(AH216),IF(G215-AI212=0,(AI216),IF(G215-AJ212=0,(AJ216),IF(G215-AK212=0,(AK216),IF(G215-AL212=0,(AL216),IF(G215-AM212=0,(AM216),IF(G215-AN212=0,(AN216),IF(G215-AO212=0,(AO216),IF(G215-AP212=0,(AP216),IF(G215-AQ212=0,(AQ216),IF(G215-AR212=0,(AR216),IF(G215-AS212=0,(AS216),IF(G215-AT212=0,(AT216),IF(G215-AU212=0,(AU216),IF(G215-AV212=0,(AV216),IF(G215-AW212=0,(AW216)))))))))))))))))))</f>
        <v>1</v>
      </c>
      <c r="H216" s="13">
        <f>IF(H215-AG212=0,(AG216),IF(H215-AH212=0,(AH216),IF(H215-AI212=0,(AI216),IF(H215-AJ212=0,(AJ216),IF(H215-AK212=0,(AK216),IF(H215-AL212=0,(AL216),IF(H215-AM212=0,(AM216),IF(H215-AN212=0,(AN216),IF(H215-AO212=0,(AO216),IF(H215-AP212=0,(AP216),IF(H215-AQ212=0,(AQ216),IF(H215-AR212=0,(AR216),IF(H215-AS212=0,(AS216),IF(H215-AT212=0,(AT216),IF(H215-AC212=0,(AC216),IF(H215-AD212=0,(AD216),IF(H215-AE212=0,(AE216),IF(H215-AF212=0,(AF216)))))))))))))))))))</f>
        <v>2</v>
      </c>
      <c r="I216" s="13">
        <f t="shared" ref="I216" si="128">IF(I215-AH212=0,(AH216),IF(I215-AI212=0,(AI216),IF(I215-AJ212=0,(AJ216),IF(I215-AK212=0,(AK216),IF(I215-AL212=0,(AL216),IF(I215-AM212=0,(AM216),IF(I215-AN212=0,(AN216),IF(I215-AO212=0,(AO216),IF(I215-AP212=0,(AP216),IF(I215-AQ212=0,(AQ216),IF(I215-AR212=0,(AR216),IF(I215-AS212=0,(AS216),IF(I215-AT212=0,(AT216),IF(I215-AU212=0,(AU216),IF(I215-AV212=0,(AV216),IF(I215-AW212=0,(AW216),IF(I215-AX212=0,(AX216),IF(I215-AY212=0,(AY216)))))))))))))))))))</f>
        <v>1</v>
      </c>
      <c r="J216" s="13">
        <f>IF(J215-AI212=0,(AI216),IF(J215-AJ212=0,(AJ216),IF(J215-AK212=0,(AK216),IF(J215-AL212=0,(AL216),IF(J215-AM212=0,(AM216),IF(J215-AN212=0,(AN216),IF(J215-AO212=0,(AO216),IF(J215-AP212=0,(AP216),IF(J215-AQ212=0,(AQ216),IF(J215-AR212=0,(AR216),IF(J215-AS212=0,(AS216),IF(J215-AT212=0,(AT216),IF(J215-AC212=0,(AC216),IF(J215-AD212=0,(AD216),IF(J215-AE212=0,(AE216),IF(J215-AF212=0,(AF216),IF(J215-AG212=0,(AG216),IF(J215-AH212=0,(AH216)))))))))))))))))))</f>
        <v>2</v>
      </c>
      <c r="K216" s="13">
        <f>IF(K215-AJ212=0,(AJ216),IF(K215-AK212=0,(AK216),IF(K215-AL212=0,(AL216),IF(K215-AM212=0,(AM216),IF(K215-AN212=0,(AN216),IF(K215-AO212=0,(AO216),IF(K215-AP212=0,(AP216),IF(K215-AQ212=0,(AQ216),IF(K215-AR212=0,(AR216),IF(K215-AS212=0,(AS216),IF(K215-AT212=0,(AT216),IF(K215-AC212=0,(AC216),IF(K215-AD212=0,(AD216),IF(K215-AE212=0,(AE216),IF(K215-AF212=0,(AF216),IF(K215-AG212=0,(AG216),IF(K215-AH212=0,(AH216),IF(K215-AI212=0,(AI216)))))))))))))))))))</f>
        <v>1</v>
      </c>
      <c r="L216" s="13">
        <f>IF(L215-AK212=0,(AK216),IF(L215-AL212=0,(AL216),IF(L215-AM212=0,(AM216),IF(L215-AN212=0,(AN216),IF(L215-AO212=0,(AO216),IF(L215-AP212=0,(AP216),IF(L215-AQ212=0,(AQ216),IF(L215-AR212=0,(AR216),IF(L215-AS212=0,(AS216),IF(L215-AT212=0,(AT216),IF(L215-AU212=0,(AU216),IF(L215-AD212=0,(AD216),IF(L215-AE212=0,(AE216),IF(L215-AF212=0,(AF216),IF(L215-AG212=0,(AG216),IF(L215-AH212=0,(AH216),IF(L215-AI212=0,(AI216),IF(L215-AJ212=0,(AJ216)))))))))))))))))))</f>
        <v>2</v>
      </c>
      <c r="N216" s="13">
        <f>IF(D216="",(""),SUM(D216:L216))</f>
        <v>14</v>
      </c>
      <c r="P216" s="13">
        <f>IF(P215-AO212=0,(AO216),IF(P215-AP212=0,(AP216),IF(P215-AQ212=0,(AQ216),IF(P215-AR212=0,(AR216),IF(P215-AS212=0,(AS216),IF(P215-AT212=0,(AT216),IF(P215-AC212=0,(AC216),IF(P215-AD212=0,(AD216),IF(P215-AE212=0,(AE216),IF(P215-AF212=0,(AF216),IF(P215-AG212=0,(AG216),IF(P215-AH212=0,(AH216),IF(P215-AI212=0,(AI216),IF(P215-AJ212=0,(AJ216),IF(P215-AK212=0,(AK216),IF(P215-AL212=0,(AL216),IF(P215-AM212=0,(AM216),IF(P215-AN212=0,(AN216)))))))))))))))))))</f>
        <v>1</v>
      </c>
      <c r="Q216" s="13">
        <f>IF(Q215-AP212=0,(AP216),IF(Q215-AQ212=0,(AQ216),IF(Q215-AR212=0,(AR216),IF(Q215-AS212=0,(AS216),IF(Q215-AT212=0,(AT216),IF(Q215-AC212=0,(AC216),IF(Q215-AD212=0,(AD216),IF(Q215-AE212=0,(AE216),IF(Q215-AF212=0,(AF216),IF(Q215-AG212=0,(AG216),IF(Q215-AH212=0,(AH216),IF(Q215-AI212=0,(AI216),IF(Q215-AJ212=0,(AJ216),IF(Q215-AK212=0,(AK216),IF(Q215-AL212=0,(AL216),IF(Q215-AM212=0,(AM216),IF(Q215-AN212=0,(AN216),IF(Q215-AO212=0,(AO216)))))))))))))))))))</f>
        <v>2</v>
      </c>
      <c r="R216" s="13">
        <f>IF(R215-AQ212=0,(AQ216),IF(R215-AR212=0,(AR216),IF(R215-AS212=0,(AS216),IF(R215-AT212=0,(AT216),IF(R215-AC212=0,(AC216),IF(R215-AD212=0,(AD216),IF(R215-AE212=0,(AE216),IF(R215-AF212=0,(AF216),IF(R215-AG212=0,(AG216),IF(R215-AH212=0,(AH216),IF(R215-AI212=0,(AI216),IF(R215-AJ212=0,(AJ216),IF(R215-AK212=0,(AK216),IF(R215-AL212=0,(AL216),IF(R215-AM212=0,(AM216),IF(R215-AN212=0,(AN216),IF(R215-AO212=0,(AO216),IF(R215-AP212=0,(AP216)))))))))))))))))))</f>
        <v>1</v>
      </c>
      <c r="S216" s="13">
        <f>IF(S215-AR212=0,(AR216),IF(S215-AS212=0,(AS216),IF(S215-AT212=0,(AT216),IF(S215-AC212=0,(AC216),IF(S215-AD212=0,(AD216),IF(S215-AE212=0,(AE216),IF(S215-AF212=0,(AF216),IF(S215-AG212=0,(AG216),IF(S215-AH212=0,(AH216),IF(S215-AI212=0,(AI216),IF(S215-AJ212=0,(AJ216),IF(S215-AK212=0,(AK216),IF(S215-AL212=0,(AL216),IF(S215-AM212=0,(AM216),IF(S215-AN212=0,(AN216),IF(S215-AO212=0,(AO216),IF(S215-AP212=0,(AP216),IF(S215-AQ212=0,(AQ216)))))))))))))))))))</f>
        <v>2</v>
      </c>
      <c r="T216" s="13">
        <f>IF(T215-AS212=0,(AS216),IF(T215-AT212=0,(AT216),IF(T215-AC212=0,(AC216),IF(T215-AD212=0,(AD216),IF(T215-AE212=0,(AE216),IF(T215-AF212=0,(AF216),IF(T215-AG212=0,(AG216),IF(T215-AH212=0,(AH216),IF(T215-AI212=0,(AI216),IF(T215-AJ212=0,(AJ216),IF(T215-AK212=0,(AK216),IF(T215-AL212=0,(AL216),IF(T215-AM212=0,(AM216),IF(T215-AN212=0,(AN216),IF(T215-AO212=0,(AO216),IF(T215-AP212=0,(AP216),IF(T215-AQ212=0,(AQ216),IF(T215-AR212=0,(AR216)))))))))))))))))))</f>
        <v>1</v>
      </c>
      <c r="U216" s="13">
        <f>IF(U215-AT212=0,(AT216),IF(U215-AC212=0,(AC216),IF(U215-AD212=0,(AD216),IF(U215-AE212=0,(AE216),IF(U215-AF212=0,(AF216),IF(U215-AG212=0,(AG216),IF(U215-AH212=0,(AH216),IF(U215-AI212=0,(AI216),IF(U215-AJ212=0,(AJ216),IF(U215-AK212=0,(AK216),IF(U215-AL212=0,(AL216),IF(U215-AM212=0,(AM216),IF(U215-AN212=0,(AN216),IF(U215-AO212=0,(AO216),IF(U215-AP212=0,(AP216),IF(U215-AQ212=0,(AQ216),IF(U215-AR212=0,(AR216),IF(U215-AS212=0,(AS216)))))))))))))))))))</f>
        <v>2</v>
      </c>
      <c r="V216" s="13">
        <f>IF(V215-AC212=0,(AC216),IF(V215-AD212=0,(AD216),IF(V215-AE212=0,(AE216),IF(V215-AF212=0,(AF216),IF(V215-AG212=0,(AG216),IF(V215-AH212=0,(AH216),IF(V215-AI212=0,(AI216),IF(V215-AJ212=0,(AJ216),IF(V215-AK212=0,(AK216),IF(V215-AL212=0,(AL216),IF(V215-AM212=0,(AM216),IF(V215-AN212=0,(AN216),IF(V215-AO212=0,(AO216),IF(V215-AP212=0,(AP216),IF(V215-AQ212=0,(AQ216),IF(V215-AR212=0,(AR216),IF(V215-AS212=0,(AS216),IF(V215-AT212=0,(AT216)))))))))))))))))))</f>
        <v>2</v>
      </c>
      <c r="W216" s="13">
        <f>IF(W215-AD212=0,(AD216),IF(W215-AE212=0,(AE216),IF(W215-AF212=0,(AF216),IF(W215-AG212=0,(AG216),IF(W215-AH212=0,(AH216),IF(W215-AI212=0,(AI216),IF(W215-AJ212=0,(AJ216),IF(W215-AK212=0,(AK216),IF(W215-AL212=0,(AL216),IF(W215-AM212=0,(AM216),IF(W215-AN212=0,(AN216),IF(W215-AO212=0,(AO216),IF(W215-AP212=0,(AP216),IF(W215-AQ212=0,(AQ216),IF(W215-AR212=0,(AR216),IF(W215-AS212=0,(AS216),IF(W215-AT212=0,(AT216),IF(W215-AC212=0,(AC216)))))))))))))))))))</f>
        <v>1</v>
      </c>
      <c r="X216" s="13">
        <f>IF(X215-AE212=0,(AE216),IF(X215-AF212=0,(AF216),IF(X215-AG212=0,(AG216),IF(X215-AH212=0,(AH216),IF(X215-AI212=0,(AI216),IF(X215-AJ212=0,(AJ216),IF(X215-AK212=0,(AK216),IF(X215-AL212=0,(AL216),IF(X215-AM212=0,(AM216),IF(X215-AN212=0,(AN216),IF(X215-AO212=0,(AO216),IF(X215-AP212=0,(AP216),IF(X215-AQ212=0,(AQ216),IF(X215-AR212=0,(AR216),IF(X215-AS212=0,(AS216),IF(X215-AT212=0,(AT216),IF(X215-AC212=0,(AC216),IF(X215-AD212=0,(AD216)))))))))))))))))))</f>
        <v>2</v>
      </c>
      <c r="Y216" s="16">
        <f>IF(L210="",(""),SUM(P216:X216))</f>
        <v>14</v>
      </c>
      <c r="AA216" s="13">
        <f>IF(D216="",(""),SUM(N216,Y216))</f>
        <v>28</v>
      </c>
      <c r="AB216" s="72" t="s">
        <v>2</v>
      </c>
      <c r="AC216" s="73">
        <f xml:space="preserve"> SUM(AC213,AC214,AC215)</f>
        <v>2</v>
      </c>
      <c r="AD216" s="73">
        <f t="shared" ref="AD216:AK216" si="129" xml:space="preserve"> SUM(AD213,AD214,AD215)</f>
        <v>2</v>
      </c>
      <c r="AE216" s="73">
        <f t="shared" si="129"/>
        <v>2</v>
      </c>
      <c r="AF216" s="73">
        <f t="shared" si="129"/>
        <v>2</v>
      </c>
      <c r="AG216" s="73">
        <f t="shared" si="129"/>
        <v>2</v>
      </c>
      <c r="AH216" s="73">
        <f t="shared" si="129"/>
        <v>2</v>
      </c>
      <c r="AI216" s="73">
        <f t="shared" si="129"/>
        <v>2</v>
      </c>
      <c r="AJ216" s="73">
        <f t="shared" si="129"/>
        <v>2</v>
      </c>
      <c r="AK216" s="73">
        <f t="shared" si="129"/>
        <v>2</v>
      </c>
      <c r="AL216" s="73">
        <f xml:space="preserve"> SUM(AL213,AL214,AL215)</f>
        <v>2</v>
      </c>
      <c r="AM216" s="73">
        <f t="shared" ref="AM216:AT216" si="130" xml:space="preserve"> SUM(AM213,AM214,AM215)</f>
        <v>1</v>
      </c>
      <c r="AN216" s="73">
        <f t="shared" si="130"/>
        <v>1</v>
      </c>
      <c r="AO216" s="73">
        <f t="shared" si="130"/>
        <v>1</v>
      </c>
      <c r="AP216" s="73">
        <f t="shared" si="130"/>
        <v>1</v>
      </c>
      <c r="AQ216" s="73">
        <f t="shared" si="130"/>
        <v>1</v>
      </c>
      <c r="AR216" s="73">
        <f t="shared" si="130"/>
        <v>1</v>
      </c>
      <c r="AS216" s="73">
        <f t="shared" si="130"/>
        <v>1</v>
      </c>
      <c r="AT216" s="73">
        <f t="shared" si="130"/>
        <v>1</v>
      </c>
      <c r="AU216" s="71">
        <f>SUM(AC216:AT216)</f>
        <v>28</v>
      </c>
      <c r="AV216" s="71"/>
    </row>
    <row r="217" spans="1:48" s="3" customFormat="1" ht="4.5" customHeight="1" x14ac:dyDescent="0.25">
      <c r="A217" s="71"/>
      <c r="B217" s="71"/>
      <c r="C217" s="71"/>
      <c r="D217" s="17"/>
      <c r="E217" s="9"/>
      <c r="F217" s="9"/>
      <c r="G217" s="9"/>
      <c r="H217" s="9"/>
      <c r="I217" s="9"/>
      <c r="J217" s="9"/>
      <c r="K217" s="9"/>
      <c r="L217" s="9"/>
      <c r="N217" s="17"/>
      <c r="P217" s="9"/>
      <c r="Q217" s="9"/>
      <c r="R217" s="9"/>
      <c r="S217" s="9"/>
      <c r="T217" s="9"/>
      <c r="U217" s="9"/>
      <c r="V217" s="9"/>
      <c r="W217" s="9"/>
      <c r="X217" s="9"/>
      <c r="Y217" s="17"/>
      <c r="AA217" s="9"/>
      <c r="AB217" s="71"/>
      <c r="AC217" s="71"/>
      <c r="AD217" s="71"/>
      <c r="AE217" s="71"/>
      <c r="AF217" s="71"/>
      <c r="AG217" s="71"/>
      <c r="AH217" s="71"/>
      <c r="AI217" s="71"/>
      <c r="AJ217" s="71"/>
      <c r="AK217" s="71"/>
      <c r="AL217" s="71"/>
      <c r="AM217" s="71"/>
      <c r="AN217" s="71"/>
      <c r="AO217" s="71"/>
      <c r="AP217" s="71"/>
      <c r="AQ217" s="71"/>
      <c r="AR217" s="71"/>
      <c r="AS217" s="71"/>
      <c r="AT217" s="71"/>
      <c r="AU217" s="71"/>
      <c r="AV217" s="71"/>
    </row>
    <row r="218" spans="1:48" s="3" customFormat="1" ht="19.5" customHeight="1" x14ac:dyDescent="0.25">
      <c r="A218" s="88" t="s">
        <v>21</v>
      </c>
      <c r="B218" s="88"/>
      <c r="C218" s="88"/>
      <c r="D218" s="16">
        <v>8</v>
      </c>
      <c r="E218" s="13">
        <v>7</v>
      </c>
      <c r="F218" s="13">
        <v>6</v>
      </c>
      <c r="G218" s="13">
        <v>5</v>
      </c>
      <c r="H218" s="13">
        <v>5</v>
      </c>
      <c r="I218" s="13">
        <v>4</v>
      </c>
      <c r="J218" s="13">
        <v>6</v>
      </c>
      <c r="K218" s="13">
        <v>5</v>
      </c>
      <c r="L218" s="13">
        <v>8</v>
      </c>
      <c r="N218" s="13">
        <f>IF(D218="",(""),SUM(D218:L218))</f>
        <v>54</v>
      </c>
      <c r="P218" s="13">
        <v>6</v>
      </c>
      <c r="Q218" s="13">
        <v>7</v>
      </c>
      <c r="R218" s="13">
        <v>6</v>
      </c>
      <c r="S218" s="13">
        <v>8</v>
      </c>
      <c r="T218" s="13">
        <v>6</v>
      </c>
      <c r="U218" s="13">
        <v>7</v>
      </c>
      <c r="V218" s="13">
        <v>5</v>
      </c>
      <c r="W218" s="13">
        <v>5</v>
      </c>
      <c r="X218" s="13">
        <v>6</v>
      </c>
      <c r="Y218" s="13">
        <f>IF(P218="",(""),SUM(P218:X218))</f>
        <v>56</v>
      </c>
      <c r="AA218" s="13">
        <f>IF(N218="",(""),SUM(N218,Y218))</f>
        <v>110</v>
      </c>
      <c r="AB218" s="71"/>
      <c r="AC218" s="71"/>
      <c r="AD218" s="71"/>
      <c r="AE218" s="71"/>
      <c r="AF218" s="71"/>
      <c r="AG218" s="71"/>
      <c r="AH218" s="71"/>
      <c r="AI218" s="71"/>
      <c r="AJ218" s="71"/>
      <c r="AK218" s="71"/>
      <c r="AL218" s="71"/>
      <c r="AM218" s="71"/>
      <c r="AN218" s="71"/>
      <c r="AO218" s="71"/>
      <c r="AP218" s="71"/>
      <c r="AQ218" s="71"/>
      <c r="AR218" s="71"/>
      <c r="AS218" s="71"/>
      <c r="AT218" s="71"/>
      <c r="AU218" s="71"/>
      <c r="AV218" s="71"/>
    </row>
    <row r="219" spans="1:48" s="3" customFormat="1" ht="5.0999999999999996" customHeight="1" x14ac:dyDescent="0.25">
      <c r="A219" s="71"/>
      <c r="B219" s="71"/>
      <c r="C219" s="71"/>
      <c r="D219" s="17"/>
      <c r="E219" s="9"/>
      <c r="F219" s="9"/>
      <c r="G219" s="9"/>
      <c r="H219" s="9"/>
      <c r="I219" s="9"/>
      <c r="J219" s="9"/>
      <c r="K219" s="9"/>
      <c r="L219" s="9"/>
      <c r="N219" s="17"/>
      <c r="P219" s="9"/>
      <c r="Q219" s="9"/>
      <c r="R219" s="9"/>
      <c r="S219" s="9"/>
      <c r="T219" s="9"/>
      <c r="U219" s="9"/>
      <c r="V219" s="9"/>
      <c r="W219" s="9"/>
      <c r="X219" s="9"/>
      <c r="Y219" s="17"/>
      <c r="AA219" s="9"/>
      <c r="AB219" s="71"/>
      <c r="AC219" s="71"/>
      <c r="AD219" s="71"/>
      <c r="AE219" s="71"/>
      <c r="AF219" s="71"/>
      <c r="AG219" s="71"/>
      <c r="AH219" s="71"/>
      <c r="AI219" s="71"/>
      <c r="AJ219" s="71"/>
      <c r="AK219" s="71"/>
      <c r="AL219" s="71"/>
      <c r="AM219" s="71"/>
      <c r="AN219" s="71"/>
      <c r="AO219" s="71"/>
      <c r="AP219" s="71"/>
      <c r="AQ219" s="71"/>
      <c r="AR219" s="71"/>
      <c r="AS219" s="71"/>
      <c r="AT219" s="71"/>
      <c r="AU219" s="71"/>
      <c r="AV219" s="71"/>
    </row>
    <row r="220" spans="1:48" s="3" customFormat="1" ht="19.5" customHeight="1" x14ac:dyDescent="0.25">
      <c r="A220" s="88" t="s">
        <v>22</v>
      </c>
      <c r="B220" s="88"/>
      <c r="C220" s="88"/>
      <c r="D220" s="30">
        <f>IF(D218=0,(""),IF(D213-D218+2&lt;=0,(0),IF(D213-D218+2=1,(1),IF(D213-D218+2=2,(2),IF(D213-D218+2=3,(3),IF(D213-D218+2=4,(4)))))))</f>
        <v>0</v>
      </c>
      <c r="E220" s="30">
        <f t="shared" ref="E220:L220" si="131">IF(E218=0,(""),IF(E213-E218+2&lt;=0,(0),IF(E213-E218+2=1,(1),IF(E213-E218+2=2,(2),IF(E213-E218+2=3,(3),IF(E213-E218+2=4,(4)))))))</f>
        <v>0</v>
      </c>
      <c r="F220" s="30">
        <f t="shared" si="131"/>
        <v>0</v>
      </c>
      <c r="G220" s="30">
        <f t="shared" si="131"/>
        <v>1</v>
      </c>
      <c r="H220" s="30">
        <f t="shared" si="131"/>
        <v>1</v>
      </c>
      <c r="I220" s="30">
        <f t="shared" si="131"/>
        <v>1</v>
      </c>
      <c r="J220" s="30">
        <f t="shared" si="131"/>
        <v>1</v>
      </c>
      <c r="K220" s="30">
        <f t="shared" si="131"/>
        <v>0</v>
      </c>
      <c r="L220" s="30">
        <f t="shared" si="131"/>
        <v>0</v>
      </c>
      <c r="N220" s="16">
        <f>IF(D220="",(""),SUM(D220:L220))</f>
        <v>4</v>
      </c>
      <c r="P220" s="30">
        <f>IF(P218=0,(""),IF(P213-P218+2&lt;=0,(0),IF(P213-P218+2=1,(1),IF(P213-P218+2=2,(2),IF(P213-P218+2=3,(3),IF(P213-P218+2=4,(4)))))))</f>
        <v>0</v>
      </c>
      <c r="Q220" s="30">
        <f t="shared" ref="Q220:X220" si="132">IF(Q218=0,(""),IF(Q213-Q218+2&lt;=0,(0),IF(Q213-Q218+2=1,(1),IF(Q213-Q218+2=2,(2),IF(Q213-Q218+2=3,(3),IF(Q213-Q218+2=4,(4)))))))</f>
        <v>0</v>
      </c>
      <c r="R220" s="30">
        <f t="shared" si="132"/>
        <v>0</v>
      </c>
      <c r="S220" s="30">
        <f t="shared" si="132"/>
        <v>0</v>
      </c>
      <c r="T220" s="30">
        <f t="shared" si="132"/>
        <v>0</v>
      </c>
      <c r="U220" s="30">
        <f t="shared" si="132"/>
        <v>0</v>
      </c>
      <c r="V220" s="30">
        <f t="shared" si="132"/>
        <v>1</v>
      </c>
      <c r="W220" s="30">
        <f t="shared" si="132"/>
        <v>0</v>
      </c>
      <c r="X220" s="30">
        <f t="shared" si="132"/>
        <v>0</v>
      </c>
      <c r="Y220" s="16">
        <f>IF(D220="",(""),SUM(P220:X220))</f>
        <v>1</v>
      </c>
      <c r="AA220" s="13">
        <f>IF(D220="",(""),SUM(N220,Y220))</f>
        <v>5</v>
      </c>
      <c r="AB220" s="71"/>
      <c r="AC220" s="71"/>
      <c r="AD220" s="71"/>
      <c r="AE220" s="71"/>
      <c r="AF220" s="71"/>
      <c r="AG220" s="71"/>
      <c r="AH220" s="71"/>
      <c r="AI220" s="71"/>
      <c r="AJ220" s="71"/>
      <c r="AK220" s="71"/>
      <c r="AL220" s="71"/>
      <c r="AM220" s="71"/>
      <c r="AN220" s="71"/>
      <c r="AO220" s="71"/>
      <c r="AP220" s="71"/>
      <c r="AQ220" s="71"/>
      <c r="AR220" s="71"/>
      <c r="AS220" s="71"/>
      <c r="AT220" s="71"/>
      <c r="AU220" s="71"/>
      <c r="AV220" s="71"/>
    </row>
    <row r="221" spans="1:48" s="3" customFormat="1" ht="5.0999999999999996" customHeight="1" x14ac:dyDescent="0.25">
      <c r="A221" s="89"/>
      <c r="B221" s="90"/>
      <c r="C221" s="90"/>
      <c r="D221" s="49"/>
      <c r="E221" s="21"/>
      <c r="F221" s="21"/>
      <c r="G221" s="21"/>
      <c r="H221" s="21"/>
      <c r="I221" s="21"/>
      <c r="J221" s="21"/>
      <c r="K221" s="21"/>
      <c r="L221" s="21"/>
      <c r="N221" s="49"/>
      <c r="P221" s="21"/>
      <c r="Q221" s="21"/>
      <c r="R221" s="21"/>
      <c r="S221" s="21"/>
      <c r="T221" s="21"/>
      <c r="U221" s="21"/>
      <c r="V221" s="21"/>
      <c r="W221" s="21"/>
      <c r="X221" s="21"/>
      <c r="Y221" s="49"/>
      <c r="AA221" s="50"/>
      <c r="AB221" s="71"/>
      <c r="AC221" s="71"/>
      <c r="AD221" s="71"/>
      <c r="AE221" s="71"/>
      <c r="AF221" s="71"/>
      <c r="AG221" s="71"/>
      <c r="AH221" s="71"/>
      <c r="AI221" s="71"/>
      <c r="AJ221" s="71"/>
      <c r="AK221" s="71"/>
      <c r="AL221" s="71"/>
      <c r="AM221" s="71"/>
      <c r="AN221" s="71"/>
      <c r="AO221" s="71"/>
      <c r="AP221" s="71"/>
      <c r="AQ221" s="71"/>
      <c r="AR221" s="71"/>
      <c r="AS221" s="71"/>
      <c r="AT221" s="71"/>
      <c r="AU221" s="71"/>
      <c r="AV221" s="71"/>
    </row>
    <row r="222" spans="1:48" s="3" customFormat="1" ht="19.5" customHeight="1" x14ac:dyDescent="0.25">
      <c r="A222" s="88" t="s">
        <v>23</v>
      </c>
      <c r="B222" s="88"/>
      <c r="C222" s="88"/>
      <c r="D222" s="30">
        <f t="shared" ref="D222:L222" si="133">IF(D218=0,(""),IF(D213+D216-D218+2&lt;=0,(0),IF(D213+D216-D218+2=1,(1),IF(D213+D216-D218+2=2,(2),IF(D213+D216-D218+2=3,(3),IF(D213+D216-D218+2=4,(4),IF(D213+D216-D218+2=5,(5))))))))</f>
        <v>0</v>
      </c>
      <c r="E222" s="30">
        <f t="shared" si="133"/>
        <v>1</v>
      </c>
      <c r="F222" s="30">
        <f t="shared" si="133"/>
        <v>1</v>
      </c>
      <c r="G222" s="30">
        <f t="shared" si="133"/>
        <v>2</v>
      </c>
      <c r="H222" s="30">
        <f t="shared" si="133"/>
        <v>3</v>
      </c>
      <c r="I222" s="30">
        <f t="shared" si="133"/>
        <v>2</v>
      </c>
      <c r="J222" s="30">
        <f t="shared" si="133"/>
        <v>3</v>
      </c>
      <c r="K222" s="30">
        <f t="shared" si="133"/>
        <v>1</v>
      </c>
      <c r="L222" s="30">
        <f t="shared" si="133"/>
        <v>1</v>
      </c>
      <c r="N222" s="16">
        <f>IF(D222="",(""),SUM(D222:L222))</f>
        <v>14</v>
      </c>
      <c r="P222" s="30">
        <f t="shared" ref="P222:X222" si="134">IF(P218=0,(""),IF(P213+P216-P218+2&lt;=0,(0),IF(P213+P216-P218+2=1,(1),IF(P213+P216-P218+2=2,(2),IF(P213+P216-P218+2=3,(3),IF(P213+P216-P218+2=4,(4),IF(P213+P216-P218+2=5,(5))))))))</f>
        <v>1</v>
      </c>
      <c r="Q222" s="30">
        <f t="shared" si="134"/>
        <v>2</v>
      </c>
      <c r="R222" s="30">
        <f t="shared" si="134"/>
        <v>1</v>
      </c>
      <c r="S222" s="30">
        <f t="shared" si="134"/>
        <v>1</v>
      </c>
      <c r="T222" s="30">
        <f t="shared" si="134"/>
        <v>0</v>
      </c>
      <c r="U222" s="30">
        <f t="shared" si="134"/>
        <v>1</v>
      </c>
      <c r="V222" s="30">
        <f t="shared" si="134"/>
        <v>3</v>
      </c>
      <c r="W222" s="30">
        <f t="shared" si="134"/>
        <v>1</v>
      </c>
      <c r="X222" s="30">
        <f t="shared" si="134"/>
        <v>2</v>
      </c>
      <c r="Y222" s="16">
        <f>IF(D222="",(""),SUM(P222:X222))</f>
        <v>12</v>
      </c>
      <c r="AA222" s="13">
        <f>IF(D222="",(""),SUM(N222,Y222))</f>
        <v>26</v>
      </c>
      <c r="AB222" s="71"/>
      <c r="AC222" s="71"/>
      <c r="AD222" s="71"/>
      <c r="AE222" s="71"/>
      <c r="AF222" s="71"/>
      <c r="AG222" s="71"/>
      <c r="AH222" s="71"/>
      <c r="AI222" s="71"/>
      <c r="AJ222" s="71"/>
      <c r="AK222" s="71"/>
      <c r="AL222" s="71"/>
      <c r="AM222" s="71"/>
      <c r="AN222" s="71"/>
      <c r="AO222" s="71"/>
      <c r="AP222" s="71"/>
      <c r="AQ222" s="71"/>
      <c r="AR222" s="71"/>
      <c r="AS222" s="71"/>
      <c r="AT222" s="71"/>
      <c r="AU222" s="71"/>
      <c r="AV222" s="71"/>
    </row>
    <row r="223" spans="1:48" s="3" customFormat="1" ht="5.0999999999999996" customHeight="1" x14ac:dyDescent="0.25">
      <c r="A223" s="90"/>
      <c r="B223" s="71"/>
      <c r="C223" s="71"/>
      <c r="D223" s="92"/>
      <c r="E223" s="90"/>
      <c r="F223" s="90"/>
      <c r="G223" s="90"/>
      <c r="H223" s="90"/>
      <c r="I223" s="90"/>
      <c r="J223" s="90"/>
      <c r="K223" s="90"/>
      <c r="L223" s="90"/>
      <c r="M223" s="90"/>
      <c r="N223" s="92"/>
      <c r="O223" s="90"/>
      <c r="P223" s="90"/>
      <c r="Q223" s="90"/>
      <c r="R223" s="90"/>
      <c r="S223" s="90"/>
      <c r="T223" s="90"/>
      <c r="U223" s="90"/>
      <c r="V223" s="90"/>
      <c r="W223" s="90"/>
      <c r="X223" s="91"/>
      <c r="Y223" s="92"/>
      <c r="Z223" s="90"/>
      <c r="AA223" s="91"/>
      <c r="AB223" s="71"/>
      <c r="AC223" s="71"/>
      <c r="AD223" s="71"/>
      <c r="AE223" s="71"/>
      <c r="AF223" s="71"/>
      <c r="AG223" s="71"/>
      <c r="AH223" s="71"/>
      <c r="AI223" s="71"/>
      <c r="AJ223" s="71"/>
      <c r="AK223" s="71"/>
      <c r="AL223" s="71"/>
      <c r="AM223" s="71"/>
      <c r="AN223" s="71"/>
      <c r="AO223" s="71"/>
      <c r="AP223" s="71"/>
      <c r="AQ223" s="71"/>
      <c r="AR223" s="71"/>
      <c r="AS223" s="71"/>
      <c r="AT223" s="71"/>
      <c r="AU223" s="71"/>
      <c r="AV223" s="71"/>
    </row>
    <row r="224" spans="1:48" ht="33.950000000000003" customHeight="1" x14ac:dyDescent="0.25">
      <c r="A224" s="88" t="s">
        <v>3</v>
      </c>
      <c r="B224" s="60"/>
      <c r="C224" s="60"/>
      <c r="D224" s="155"/>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7"/>
      <c r="AB224" s="75"/>
      <c r="AC224" s="75"/>
      <c r="AD224" s="75"/>
      <c r="AE224" s="75"/>
      <c r="AF224" s="75"/>
      <c r="AG224" s="75"/>
      <c r="AH224" s="75"/>
      <c r="AI224" s="75"/>
      <c r="AJ224" s="75"/>
      <c r="AK224" s="75"/>
      <c r="AL224" s="75"/>
      <c r="AM224" s="75"/>
      <c r="AN224" s="75"/>
      <c r="AO224" s="75"/>
      <c r="AP224" s="75"/>
      <c r="AQ224" s="75"/>
      <c r="AR224" s="75"/>
      <c r="AS224" s="75"/>
      <c r="AT224" s="75"/>
      <c r="AU224" s="75"/>
      <c r="AV224" s="75"/>
    </row>
    <row r="225" spans="1:48" ht="21" x14ac:dyDescent="0.25">
      <c r="A225" s="152"/>
      <c r="B225" s="76"/>
      <c r="C225" s="76"/>
      <c r="D225" s="77"/>
      <c r="E225" s="76"/>
      <c r="F225" s="76"/>
      <c r="G225" s="76"/>
      <c r="H225" s="76"/>
      <c r="I225" s="135" t="str">
        <f>infos!$W$1</f>
        <v>GOLF DU CHÂTEAU D'AUGERVILLE</v>
      </c>
      <c r="J225" s="136"/>
      <c r="K225" s="136"/>
      <c r="L225" s="136"/>
      <c r="M225" s="136"/>
      <c r="N225" s="136"/>
      <c r="O225" s="136"/>
      <c r="P225" s="136"/>
      <c r="Q225" s="136"/>
      <c r="R225" s="136"/>
      <c r="S225" s="137"/>
      <c r="T225" s="78"/>
      <c r="U225" s="78"/>
      <c r="V225" s="122">
        <f>infos!$Z$2</f>
        <v>41807</v>
      </c>
      <c r="W225" s="123"/>
      <c r="X225" s="123"/>
      <c r="Y225" s="124"/>
      <c r="Z225" s="79"/>
      <c r="AA225" s="76"/>
      <c r="AB225" s="75"/>
      <c r="AC225" s="75"/>
      <c r="AD225" s="75"/>
      <c r="AE225" s="75"/>
      <c r="AF225" s="75"/>
      <c r="AG225" s="75"/>
      <c r="AH225" s="75"/>
      <c r="AI225" s="75"/>
      <c r="AJ225" s="75"/>
      <c r="AK225" s="75"/>
      <c r="AL225" s="75"/>
      <c r="AM225" s="75"/>
      <c r="AN225" s="75"/>
      <c r="AO225" s="75"/>
      <c r="AP225" s="75"/>
      <c r="AQ225" s="75"/>
      <c r="AR225" s="75"/>
      <c r="AS225" s="75"/>
      <c r="AT225" s="75"/>
      <c r="AU225" s="75"/>
      <c r="AV225" s="75"/>
    </row>
    <row r="226" spans="1:48" ht="21" x14ac:dyDescent="0.25">
      <c r="A226" s="153"/>
      <c r="B226" s="76"/>
      <c r="C226" s="76"/>
      <c r="D226" s="77"/>
      <c r="E226" s="76"/>
      <c r="F226" s="76"/>
      <c r="G226" s="76"/>
      <c r="H226" s="60"/>
      <c r="I226" s="80"/>
      <c r="J226" s="81"/>
      <c r="K226" s="81"/>
      <c r="L226" s="81"/>
      <c r="M226" s="81"/>
      <c r="N226" s="102" t="str">
        <f>infos!$W$2</f>
        <v>STROKE-PLAY - 18 Trous</v>
      </c>
      <c r="O226" s="81"/>
      <c r="P226" s="81"/>
      <c r="Q226" s="81"/>
      <c r="R226" s="81"/>
      <c r="S226" s="81"/>
      <c r="T226" s="60"/>
      <c r="U226" s="78"/>
      <c r="V226" s="76"/>
      <c r="W226" s="82" t="s">
        <v>8</v>
      </c>
      <c r="X226" s="76">
        <f>infos!$X$3</f>
        <v>72</v>
      </c>
      <c r="Y226" s="77"/>
      <c r="Z226" s="79"/>
      <c r="AA226" s="83" t="s">
        <v>43</v>
      </c>
      <c r="AB226" s="75"/>
      <c r="AC226" s="75"/>
      <c r="AD226" s="75"/>
      <c r="AE226" s="75"/>
      <c r="AF226" s="75"/>
      <c r="AG226" s="75"/>
      <c r="AH226" s="75"/>
      <c r="AI226" s="75"/>
      <c r="AJ226" s="75"/>
      <c r="AK226" s="75"/>
      <c r="AL226" s="75"/>
      <c r="AM226" s="75"/>
      <c r="AN226" s="75"/>
      <c r="AO226" s="75"/>
      <c r="AP226" s="75"/>
      <c r="AQ226" s="75"/>
      <c r="AR226" s="75"/>
      <c r="AS226" s="75"/>
      <c r="AT226" s="75"/>
      <c r="AU226" s="75"/>
      <c r="AV226" s="75"/>
    </row>
    <row r="227" spans="1:48" ht="5.85" customHeight="1" x14ac:dyDescent="0.25">
      <c r="A227" s="75"/>
      <c r="B227" s="60"/>
      <c r="C227" s="60"/>
      <c r="D227" s="84"/>
      <c r="E227" s="60"/>
      <c r="F227" s="60"/>
      <c r="G227" s="60"/>
      <c r="H227" s="60"/>
      <c r="I227" s="60"/>
      <c r="J227" s="60"/>
      <c r="K227" s="60"/>
      <c r="L227" s="60"/>
      <c r="M227" s="60"/>
      <c r="N227" s="84"/>
      <c r="O227" s="60"/>
      <c r="P227" s="60"/>
      <c r="Q227" s="60"/>
      <c r="R227" s="60"/>
      <c r="S227" s="60"/>
      <c r="T227" s="60"/>
      <c r="U227" s="60"/>
      <c r="V227" s="60"/>
      <c r="W227" s="60"/>
      <c r="X227" s="60"/>
      <c r="Y227" s="84"/>
      <c r="Z227" s="75"/>
      <c r="AA227" s="60"/>
      <c r="AB227" s="75"/>
      <c r="AC227" s="75"/>
      <c r="AD227" s="75"/>
      <c r="AE227" s="75"/>
      <c r="AF227" s="75"/>
      <c r="AG227" s="75"/>
      <c r="AH227" s="75"/>
      <c r="AI227" s="75"/>
      <c r="AJ227" s="75"/>
      <c r="AK227" s="75"/>
      <c r="AL227" s="75"/>
      <c r="AM227" s="75"/>
      <c r="AN227" s="75"/>
      <c r="AO227" s="75"/>
      <c r="AP227" s="75"/>
      <c r="AQ227" s="75"/>
      <c r="AR227" s="75"/>
      <c r="AS227" s="75"/>
      <c r="AT227" s="75"/>
      <c r="AU227" s="75"/>
      <c r="AV227" s="75"/>
    </row>
    <row r="228" spans="1:48" x14ac:dyDescent="0.25">
      <c r="A228" s="138" t="str">
        <f>IF(infos!V19="",(""),IF(infos!V19=13,(infos!W19)))</f>
        <v>SALLANDRE Jean-Pierre</v>
      </c>
      <c r="B228" s="139"/>
      <c r="C228" s="139"/>
      <c r="D228" s="139"/>
      <c r="E228" s="139"/>
      <c r="F228" s="139"/>
      <c r="G228" s="139"/>
      <c r="H228" s="140"/>
      <c r="I228" s="68"/>
      <c r="J228" s="119" t="s">
        <v>11</v>
      </c>
      <c r="K228" s="119"/>
      <c r="L228" s="125">
        <f>IF(infos!V19=0,(""),IF(infos!V19=13,(infos!Y19)))</f>
        <v>23.9</v>
      </c>
      <c r="M228" s="126" t="str">
        <f>IF(infos!H28=0,(""),IF(infos!H28=11,(infos!N28)))</f>
        <v/>
      </c>
      <c r="N228" s="84" t="s">
        <v>10</v>
      </c>
      <c r="O228" s="132">
        <f>IF(AA228=(""),(""),IF(AA228=0,(infos!Z4),(infos!Z5)))</f>
        <v>69.8</v>
      </c>
      <c r="P228" s="133"/>
      <c r="Q228" s="60"/>
      <c r="R228" s="154" t="s">
        <v>9</v>
      </c>
      <c r="S228" s="119"/>
      <c r="T228" s="132">
        <f>IF(AA228=(""),(""),IF(AA228=0,(infos!X4),(infos!X5)))</f>
        <v>128</v>
      </c>
      <c r="U228" s="133"/>
      <c r="V228" s="119" t="s">
        <v>12</v>
      </c>
      <c r="W228" s="119"/>
      <c r="X228" s="119"/>
      <c r="Y228" s="66">
        <f>(IF(L228="",(""),ROUND((L228*T228/113)+(O228-X226),0)))</f>
        <v>25</v>
      </c>
      <c r="Z228" s="60"/>
      <c r="AA228" s="118">
        <f>IF(infos!V19=0,(""),IF(infos!V19=13,(infos!AB19)))</f>
        <v>0</v>
      </c>
      <c r="AB228" s="117" t="str">
        <f>IF(infos!W28=0,(""),IF(infos!W28=11,(infos!AC28)))</f>
        <v/>
      </c>
      <c r="AC228" s="75"/>
      <c r="AD228" s="75"/>
      <c r="AE228" s="75"/>
      <c r="AF228" s="75"/>
      <c r="AG228" s="75"/>
      <c r="AH228" s="75"/>
      <c r="AI228" s="75"/>
      <c r="AJ228" s="75"/>
      <c r="AK228" s="75"/>
      <c r="AL228" s="75"/>
      <c r="AM228" s="75"/>
      <c r="AN228" s="75"/>
      <c r="AO228" s="75"/>
      <c r="AP228" s="75"/>
      <c r="AQ228" s="75"/>
      <c r="AR228" s="75"/>
      <c r="AS228" s="75"/>
      <c r="AT228" s="75"/>
      <c r="AU228" s="75"/>
      <c r="AV228" s="75"/>
    </row>
    <row r="229" spans="1:48" ht="5.25" customHeight="1" x14ac:dyDescent="0.25">
      <c r="A229" s="75"/>
      <c r="B229" s="60"/>
      <c r="C229" s="60"/>
      <c r="D229" s="84"/>
      <c r="E229" s="60"/>
      <c r="F229" s="60"/>
      <c r="G229" s="60"/>
      <c r="H229" s="60"/>
      <c r="I229" s="60"/>
      <c r="J229" s="60"/>
      <c r="K229" s="60"/>
      <c r="L229" s="60"/>
      <c r="M229" s="60"/>
      <c r="N229" s="84"/>
      <c r="O229" s="60"/>
      <c r="P229" s="60"/>
      <c r="Q229" s="60"/>
      <c r="R229" s="60"/>
      <c r="S229" s="60"/>
      <c r="T229" s="60"/>
      <c r="U229" s="60"/>
      <c r="V229" s="60"/>
      <c r="W229" s="60"/>
      <c r="X229" s="60"/>
      <c r="Y229" s="84"/>
      <c r="Z229" s="75"/>
      <c r="AA229" s="60"/>
      <c r="AB229" s="75"/>
      <c r="AC229" s="75"/>
      <c r="AD229" s="75"/>
      <c r="AE229" s="75"/>
      <c r="AF229" s="75"/>
      <c r="AG229" s="75"/>
      <c r="AH229" s="75"/>
      <c r="AI229" s="75"/>
      <c r="AJ229" s="75"/>
      <c r="AK229" s="75"/>
      <c r="AL229" s="75"/>
      <c r="AM229" s="75"/>
      <c r="AN229" s="75"/>
      <c r="AO229" s="75"/>
      <c r="AP229" s="75"/>
      <c r="AQ229" s="75"/>
      <c r="AR229" s="75"/>
      <c r="AS229" s="75"/>
      <c r="AT229" s="75"/>
      <c r="AU229" s="75"/>
      <c r="AV229" s="75"/>
    </row>
    <row r="230" spans="1:48" s="29" customFormat="1" ht="19.5" customHeight="1" x14ac:dyDescent="0.25">
      <c r="A230" s="85"/>
      <c r="B230" s="85">
        <v>1</v>
      </c>
      <c r="C230" s="85"/>
      <c r="D230" s="86">
        <v>1</v>
      </c>
      <c r="E230" s="87">
        <v>2</v>
      </c>
      <c r="F230" s="87">
        <v>3</v>
      </c>
      <c r="G230" s="87">
        <v>4</v>
      </c>
      <c r="H230" s="87">
        <v>5</v>
      </c>
      <c r="I230" s="87">
        <v>6</v>
      </c>
      <c r="J230" s="87">
        <v>7</v>
      </c>
      <c r="K230" s="87">
        <v>8</v>
      </c>
      <c r="L230" s="87">
        <v>9</v>
      </c>
      <c r="M230" s="73"/>
      <c r="N230" s="59" t="s">
        <v>5</v>
      </c>
      <c r="O230" s="73"/>
      <c r="P230" s="87">
        <v>10</v>
      </c>
      <c r="Q230" s="87">
        <v>11</v>
      </c>
      <c r="R230" s="87">
        <v>12</v>
      </c>
      <c r="S230" s="87">
        <v>13</v>
      </c>
      <c r="T230" s="87">
        <v>14</v>
      </c>
      <c r="U230" s="87">
        <v>15</v>
      </c>
      <c r="V230" s="87">
        <v>16</v>
      </c>
      <c r="W230" s="87">
        <v>17</v>
      </c>
      <c r="X230" s="87">
        <v>18</v>
      </c>
      <c r="Y230" s="59" t="s">
        <v>6</v>
      </c>
      <c r="Z230" s="71"/>
      <c r="AA230" s="70"/>
      <c r="AB230" s="72" t="s">
        <v>0</v>
      </c>
      <c r="AC230" s="73">
        <v>1</v>
      </c>
      <c r="AD230" s="73">
        <v>2</v>
      </c>
      <c r="AE230" s="73">
        <v>3</v>
      </c>
      <c r="AF230" s="73">
        <v>4</v>
      </c>
      <c r="AG230" s="73">
        <v>5</v>
      </c>
      <c r="AH230" s="73">
        <v>6</v>
      </c>
      <c r="AI230" s="73">
        <v>7</v>
      </c>
      <c r="AJ230" s="73">
        <v>8</v>
      </c>
      <c r="AK230" s="73">
        <v>9</v>
      </c>
      <c r="AL230" s="73">
        <v>10</v>
      </c>
      <c r="AM230" s="73">
        <v>11</v>
      </c>
      <c r="AN230" s="73">
        <v>12</v>
      </c>
      <c r="AO230" s="73">
        <v>13</v>
      </c>
      <c r="AP230" s="73">
        <v>14</v>
      </c>
      <c r="AQ230" s="73">
        <v>15</v>
      </c>
      <c r="AR230" s="73">
        <v>16</v>
      </c>
      <c r="AS230" s="73">
        <v>17</v>
      </c>
      <c r="AT230" s="73">
        <v>18</v>
      </c>
      <c r="AU230" s="96"/>
      <c r="AV230" s="96"/>
    </row>
    <row r="231" spans="1:48" s="3" customFormat="1" ht="19.5" customHeight="1" x14ac:dyDescent="0.25">
      <c r="A231" s="88" t="s">
        <v>1</v>
      </c>
      <c r="B231" s="88"/>
      <c r="C231" s="88"/>
      <c r="D231" s="59">
        <f t="shared" ref="D231:L231" si="135">D45</f>
        <v>4</v>
      </c>
      <c r="E231" s="70">
        <f t="shared" si="135"/>
        <v>5</v>
      </c>
      <c r="F231" s="70">
        <f t="shared" si="135"/>
        <v>3</v>
      </c>
      <c r="G231" s="70">
        <f t="shared" si="135"/>
        <v>4</v>
      </c>
      <c r="H231" s="70">
        <f t="shared" si="135"/>
        <v>4</v>
      </c>
      <c r="I231" s="70">
        <f t="shared" si="135"/>
        <v>3</v>
      </c>
      <c r="J231" s="70">
        <f t="shared" si="135"/>
        <v>5</v>
      </c>
      <c r="K231" s="70">
        <f t="shared" si="135"/>
        <v>3</v>
      </c>
      <c r="L231" s="70">
        <f t="shared" si="135"/>
        <v>5</v>
      </c>
      <c r="M231" s="73"/>
      <c r="N231" s="59">
        <f>SUM(D231:L231)</f>
        <v>36</v>
      </c>
      <c r="O231" s="73"/>
      <c r="P231" s="70">
        <f t="shared" ref="P231:X231" si="136">P45</f>
        <v>4</v>
      </c>
      <c r="Q231" s="70">
        <f t="shared" si="136"/>
        <v>5</v>
      </c>
      <c r="R231" s="70">
        <f t="shared" si="136"/>
        <v>4</v>
      </c>
      <c r="S231" s="70">
        <f t="shared" si="136"/>
        <v>5</v>
      </c>
      <c r="T231" s="70">
        <f t="shared" si="136"/>
        <v>3</v>
      </c>
      <c r="U231" s="70">
        <f t="shared" si="136"/>
        <v>4</v>
      </c>
      <c r="V231" s="70">
        <f t="shared" si="136"/>
        <v>4</v>
      </c>
      <c r="W231" s="70">
        <f t="shared" si="136"/>
        <v>3</v>
      </c>
      <c r="X231" s="70">
        <f t="shared" si="136"/>
        <v>4</v>
      </c>
      <c r="Y231" s="59">
        <f>SUM(P231:X231)</f>
        <v>36</v>
      </c>
      <c r="Z231" s="71"/>
      <c r="AA231" s="59">
        <f>SUM(N231,Y231)</f>
        <v>72</v>
      </c>
      <c r="AB231" s="71"/>
      <c r="AC231" s="73">
        <f>IF(GESTEP(Y228-1,0),1,0)</f>
        <v>1</v>
      </c>
      <c r="AD231" s="73">
        <f>IF(GESTEP(Y228-2,0),1,0)</f>
        <v>1</v>
      </c>
      <c r="AE231" s="73">
        <f>IF(GESTEP(Y228-3,0),1,0)</f>
        <v>1</v>
      </c>
      <c r="AF231" s="73">
        <f>IF(GESTEP(Y228-4,0),1,0)</f>
        <v>1</v>
      </c>
      <c r="AG231" s="73">
        <f>IF(GESTEP(Y228-5,0),1,0)</f>
        <v>1</v>
      </c>
      <c r="AH231" s="73">
        <f>IF(GESTEP(Y228-6,0),1,0)</f>
        <v>1</v>
      </c>
      <c r="AI231" s="73">
        <f>IF(GESTEP(Y228-7,0),1,0)</f>
        <v>1</v>
      </c>
      <c r="AJ231" s="73">
        <f>IF(GESTEP(Y228-8,0),1,0)</f>
        <v>1</v>
      </c>
      <c r="AK231" s="73">
        <f>IF(GESTEP(Y228-9,0),1,0)</f>
        <v>1</v>
      </c>
      <c r="AL231" s="73">
        <f>IF(GESTEP(Y228-10,0),1,0)</f>
        <v>1</v>
      </c>
      <c r="AM231" s="73">
        <f>IF(GESTEP(Y228-11,0),1,0)</f>
        <v>1</v>
      </c>
      <c r="AN231" s="73">
        <f>IF(GESTEP(Y228-12,0),1,0)</f>
        <v>1</v>
      </c>
      <c r="AO231" s="73">
        <f>IF(GESTEP(Y228-13,0),1,0)</f>
        <v>1</v>
      </c>
      <c r="AP231" s="73">
        <f>IF(GESTEP(Y228-14,0),1,0)</f>
        <v>1</v>
      </c>
      <c r="AQ231" s="73">
        <f>IF(GESTEP(Y228-15,0),1,0)</f>
        <v>1</v>
      </c>
      <c r="AR231" s="73">
        <f>IF(GESTEP(Y228-16,0),1,0)</f>
        <v>1</v>
      </c>
      <c r="AS231" s="73">
        <f>IF(GESTEP(Y228-17,0),1,0)</f>
        <v>1</v>
      </c>
      <c r="AT231" s="73">
        <f>IF(GESTEP(Y228-18,0),1,0)</f>
        <v>1</v>
      </c>
      <c r="AU231" s="71"/>
      <c r="AV231" s="71"/>
    </row>
    <row r="232" spans="1:48" s="3" customFormat="1" ht="20.100000000000001" customHeight="1" x14ac:dyDescent="0.25">
      <c r="A232" s="88" t="s">
        <v>4</v>
      </c>
      <c r="B232" s="88"/>
      <c r="C232" s="88"/>
      <c r="D232" s="70">
        <f>IF(AA228=0,(infos!B4),(infos!B5))</f>
        <v>333</v>
      </c>
      <c r="E232" s="70">
        <f>IF(AA228=0,(infos!C4),(infos!C5))</f>
        <v>394</v>
      </c>
      <c r="F232" s="70">
        <f>IF(AA228=0,(infos!D4),(infos!D5))</f>
        <v>149</v>
      </c>
      <c r="G232" s="70">
        <f>IF(AA228=0,(infos!E4),(infos!E5))</f>
        <v>315</v>
      </c>
      <c r="H232" s="70">
        <f>IF(AA228=0,(infos!F4),(infos!F5))</f>
        <v>307</v>
      </c>
      <c r="I232" s="70">
        <f>IF(AA228=0,(infos!G4),(infos!G5))</f>
        <v>148</v>
      </c>
      <c r="J232" s="70">
        <f>IF(AA228=0,(infos!H4),(infos!H5))</f>
        <v>447</v>
      </c>
      <c r="K232" s="70">
        <f>IF(AA228=0,(infos!I4),(infos!I5))</f>
        <v>168</v>
      </c>
      <c r="L232" s="70">
        <f>IF(AA228=0,(infos!J4),(infos!J5))</f>
        <v>441</v>
      </c>
      <c r="M232" s="71"/>
      <c r="N232" s="70">
        <f>SUM(D232:L232)</f>
        <v>2702</v>
      </c>
      <c r="O232" s="71"/>
      <c r="P232" s="70">
        <f>IF(AA228=0,(infos!L4),(infos!L5))</f>
        <v>302</v>
      </c>
      <c r="Q232" s="70">
        <f>IF(AA228=0,(infos!M4),(infos!M5))</f>
        <v>410</v>
      </c>
      <c r="R232" s="70">
        <f>IF(AA228=0,(infos!N4),(infos!N5))</f>
        <v>325</v>
      </c>
      <c r="S232" s="70">
        <f>IF(AA228=0,(infos!O4),(infos!O5))</f>
        <v>422</v>
      </c>
      <c r="T232" s="70">
        <f>IF(AA228=0,(infos!P4),(infos!P5))</f>
        <v>142</v>
      </c>
      <c r="U232" s="70">
        <f>IF(AA228=0,(infos!Q4),(infos!Q5))</f>
        <v>310</v>
      </c>
      <c r="V232" s="70">
        <f>IF(AA228=0,(infos!R4),(infos!R5))</f>
        <v>354</v>
      </c>
      <c r="W232" s="70">
        <f>IF(AA228=0,(infos!S4),(infos!S4))</f>
        <v>151</v>
      </c>
      <c r="X232" s="70">
        <f>IF(AA228=0,(infos!T4),(infos!T5))</f>
        <v>367</v>
      </c>
      <c r="Y232" s="70">
        <f>SUM(P232:X232)</f>
        <v>2783</v>
      </c>
      <c r="Z232" s="71"/>
      <c r="AA232" s="70">
        <f>SUM(N232,Y232)</f>
        <v>5485</v>
      </c>
      <c r="AB232" s="71"/>
      <c r="AC232" s="73">
        <f>IF(GESTEP(Y228-19,0),1,0)</f>
        <v>1</v>
      </c>
      <c r="AD232" s="73">
        <f>IF(GESTEP(Y228-20,0),1,0)</f>
        <v>1</v>
      </c>
      <c r="AE232" s="73">
        <f>IF(GESTEP(Y228-21,0),1,0)</f>
        <v>1</v>
      </c>
      <c r="AF232" s="73">
        <f>IF(GESTEP(Y228-22,0),1,0)</f>
        <v>1</v>
      </c>
      <c r="AG232" s="73">
        <f>IF(GESTEP(Y228-23,0),1,0)</f>
        <v>1</v>
      </c>
      <c r="AH232" s="73">
        <f>IF(GESTEP(Y228-24,0),1,0)</f>
        <v>1</v>
      </c>
      <c r="AI232" s="73">
        <f>IF(GESTEP(Y228-25,0),1,0)</f>
        <v>1</v>
      </c>
      <c r="AJ232" s="73">
        <f>IF(GESTEP(Y228-26,0),1,0)</f>
        <v>0</v>
      </c>
      <c r="AK232" s="73">
        <f>IF(GESTEP(Y228-27,0),1,0)</f>
        <v>0</v>
      </c>
      <c r="AL232" s="73">
        <f>IF(GESTEP(Y228-28,0),1,0)</f>
        <v>0</v>
      </c>
      <c r="AM232" s="73">
        <f>IF(GESTEP(Y228-29,0),1,0)</f>
        <v>0</v>
      </c>
      <c r="AN232" s="73">
        <f>IF(GESTEP(Y228-30,0),1,0)</f>
        <v>0</v>
      </c>
      <c r="AO232" s="73">
        <f>IF(GESTEP(Y228-31,0),1,0)</f>
        <v>0</v>
      </c>
      <c r="AP232" s="73">
        <f>IF(GESTEP(Y228-32,0),1,0)</f>
        <v>0</v>
      </c>
      <c r="AQ232" s="73">
        <f>IF(GESTEP(Y228-33,0),1,0)</f>
        <v>0</v>
      </c>
      <c r="AR232" s="73">
        <f>IF(GESTEP(Y228-34,0),1,0)</f>
        <v>0</v>
      </c>
      <c r="AS232" s="73">
        <f>IF(GESTEP(Y228-35,0),1,0)</f>
        <v>0</v>
      </c>
      <c r="AT232" s="73">
        <f>IF(GESTEP(Y228-36,0),1,0)</f>
        <v>0</v>
      </c>
      <c r="AU232" s="71"/>
      <c r="AV232" s="71"/>
    </row>
    <row r="233" spans="1:48" s="3" customFormat="1" ht="20.100000000000001" customHeight="1" x14ac:dyDescent="0.25">
      <c r="A233" s="88" t="s">
        <v>0</v>
      </c>
      <c r="B233" s="88"/>
      <c r="C233" s="88"/>
      <c r="D233" s="70">
        <f t="shared" ref="D233:L233" si="137">D47</f>
        <v>8</v>
      </c>
      <c r="E233" s="70">
        <f t="shared" si="137"/>
        <v>12</v>
      </c>
      <c r="F233" s="70">
        <f t="shared" si="137"/>
        <v>6</v>
      </c>
      <c r="G233" s="70">
        <f t="shared" si="137"/>
        <v>14</v>
      </c>
      <c r="H233" s="70">
        <f t="shared" si="137"/>
        <v>10</v>
      </c>
      <c r="I233" s="70">
        <f t="shared" si="137"/>
        <v>18</v>
      </c>
      <c r="J233" s="70">
        <f t="shared" si="137"/>
        <v>4</v>
      </c>
      <c r="K233" s="70">
        <f t="shared" si="137"/>
        <v>16</v>
      </c>
      <c r="L233" s="70">
        <f t="shared" si="137"/>
        <v>2</v>
      </c>
      <c r="M233" s="71"/>
      <c r="N233" s="59"/>
      <c r="O233" s="71"/>
      <c r="P233" s="70">
        <f t="shared" ref="P233:X233" si="138">P47</f>
        <v>15</v>
      </c>
      <c r="Q233" s="70">
        <f t="shared" si="138"/>
        <v>9</v>
      </c>
      <c r="R233" s="70">
        <f t="shared" si="138"/>
        <v>11</v>
      </c>
      <c r="S233" s="70">
        <f t="shared" si="138"/>
        <v>3</v>
      </c>
      <c r="T233" s="70">
        <f t="shared" si="138"/>
        <v>13</v>
      </c>
      <c r="U233" s="70">
        <f t="shared" si="138"/>
        <v>5</v>
      </c>
      <c r="V233" s="70">
        <f t="shared" si="138"/>
        <v>7</v>
      </c>
      <c r="W233" s="70">
        <f t="shared" si="138"/>
        <v>17</v>
      </c>
      <c r="X233" s="70">
        <f t="shared" si="138"/>
        <v>1</v>
      </c>
      <c r="Y233" s="59"/>
      <c r="Z233" s="71"/>
      <c r="AA233" s="70"/>
      <c r="AB233" s="71"/>
      <c r="AC233" s="73">
        <f>IF(GESTEP(Y228-37,0),1,0)</f>
        <v>0</v>
      </c>
      <c r="AD233" s="73">
        <f>IF(GESTEP(Y228-378,0),1,0)</f>
        <v>0</v>
      </c>
      <c r="AE233" s="73">
        <f>IF(GESTEP(Y228-389,0),1,0)</f>
        <v>0</v>
      </c>
      <c r="AF233" s="73">
        <f>IF(GESTEP(Y228-40,0),1,0)</f>
        <v>0</v>
      </c>
      <c r="AG233" s="73">
        <f>IF(GESTEP(Y228-41,0),1,0)</f>
        <v>0</v>
      </c>
      <c r="AH233" s="73">
        <f>IF(GESTEP(Y228-42,0),1,0)</f>
        <v>0</v>
      </c>
      <c r="AI233" s="73">
        <f>IF(GESTEP(Y228-43,0),1,0)</f>
        <v>0</v>
      </c>
      <c r="AJ233" s="73">
        <f>IF(GESTEP(Y228-44,0),1,0)</f>
        <v>0</v>
      </c>
      <c r="AK233" s="73">
        <f>IF(GESTEP(Y228-45,0),1,0)</f>
        <v>0</v>
      </c>
      <c r="AL233" s="73">
        <f>IF(GESTEP(Y228-46,0),1,0)</f>
        <v>0</v>
      </c>
      <c r="AM233" s="73">
        <f>IF(GESTEP(Y228-47,0),1,0)</f>
        <v>0</v>
      </c>
      <c r="AN233" s="73">
        <f>IF(GESTEP(Y228-48,0),1,0)</f>
        <v>0</v>
      </c>
      <c r="AO233" s="73">
        <f>IF(GESTEP(Y228-49,0),1,0)</f>
        <v>0</v>
      </c>
      <c r="AP233" s="73">
        <f>IF(GESTEP(Y228-50,0),1,0)</f>
        <v>0</v>
      </c>
      <c r="AQ233" s="73">
        <f>IF(GESTEP(Y228-51,0),1,0)</f>
        <v>0</v>
      </c>
      <c r="AR233" s="73">
        <f>IF(GESTEP(Y228-52,0),1,0)</f>
        <v>0</v>
      </c>
      <c r="AS233" s="73">
        <f>IF(GESTEP(Y228-53,0),1,0)</f>
        <v>0</v>
      </c>
      <c r="AT233" s="73">
        <f>IF(GESTEP(Y228-54,0),1,0)</f>
        <v>0</v>
      </c>
      <c r="AU233" s="71"/>
      <c r="AV233" s="71"/>
    </row>
    <row r="234" spans="1:48" s="3" customFormat="1" ht="20.100000000000001" customHeight="1" x14ac:dyDescent="0.25">
      <c r="A234" s="88" t="s">
        <v>2</v>
      </c>
      <c r="B234" s="88"/>
      <c r="C234" s="88"/>
      <c r="D234" s="13">
        <f>IF(D233-AC230=0,(AC234),IF(D233-AD230=0,(AD234),IF(D233-AE230=0,(AE234),IF(D233-AF230=0,(AF234),IF(D233-AG230=0,(AG234),IF(D233-AH230=0,(AH234),IF(D233-AI230=0,(AI234),IF(D233-AJ230=0,(AJ234),IF(D233-AK230=0,(AK234),IF(D233-AL230=0,(AL234),IF(D233-AM230=0,(AM234),IF(D233-AN230=0,(AN234),IF(D233-AO230=0,(AO234),IF(D233-AP230=0,(AP234),IF(D233-AQ230=0,(AQ234),IF(D233-AR230=0,(AR234),IF(D233-AS230=0,(AS234),IF(D233-AT230=0,(AT234)))))))))))))))))))</f>
        <v>1</v>
      </c>
      <c r="E234" s="13">
        <f t="shared" ref="E234" si="139">IF(E233-AD230=0,(AD234),IF(E233-AE230=0,(AE234),IF(E233-AF230=0,(AF234),IF(E233-AG230=0,(AG234),IF(E233-AH230=0,(AH234),IF(E233-AI230=0,(AI234),IF(E233-AJ230=0,(AJ234),IF(E233-AK230=0,(AK234),IF(E233-AL230=0,(AL234),IF(E233-AM230=0,(AM234),IF(E233-AN230=0,(AN234),IF(E233-AO230=0,(AO234),IF(E233-AP230=0,(AP234),IF(E233-AQ230=0,(AQ234),IF(E233-AR230=0,(AR234),IF(E233-AS230=0,(AS234),IF(E233-AT230=0,(AT234),IF(E233-AU230=0,(AU234)))))))))))))))))))</f>
        <v>1</v>
      </c>
      <c r="F234" s="13">
        <f>IF(F233-AE230=0,(AE234),IF(F233-AF230=0,(AF234),IF(F233-AG230=0,(AG234),IF(F233-AH230=0,(AH234),IF(F233-AI230=0,(AI234),IF(F233-AJ230=0,(AJ234),IF(F233-AK230=0,(AK234),IF(F233-AL230=0,(AL234),IF(F233-AM230=0,(AM234),IF(F233-AN230=0,(AN234),IF(F233-AO230=0,(AO234),IF(F233-AP230=0,(AP234),IF(F233-AQ230=0,(AQ234),IF(F233-AR230=0,(AR234),IF(F233-AS230=0,(AS234),IF(F233-AT230=0,(AT234),IF(F233-AU230=0,(AU234),IF(F233-AV230=0,(AV234)))))))))))))))))))</f>
        <v>2</v>
      </c>
      <c r="G234" s="13">
        <f t="shared" ref="G234" si="140">IF(G233-AF230=0,(AF234),IF(G233-AG230=0,(AG234),IF(G233-AH230=0,(AH234),IF(G233-AI230=0,(AI234),IF(G233-AJ230=0,(AJ234),IF(G233-AK230=0,(AK234),IF(G233-AL230=0,(AL234),IF(G233-AM230=0,(AM234),IF(G233-AN230=0,(AN234),IF(G233-AO230=0,(AO234),IF(G233-AP230=0,(AP234),IF(G233-AQ230=0,(AQ234),IF(G233-AR230=0,(AR234),IF(G233-AS230=0,(AS234),IF(G233-AT230=0,(AT234),IF(G233-AU230=0,(AU234),IF(G233-AV230=0,(AV234),IF(G233-AW230=0,(AW234)))))))))))))))))))</f>
        <v>1</v>
      </c>
      <c r="H234" s="13">
        <f>IF(H233-AG230=0,(AG234),IF(H233-AH230=0,(AH234),IF(H233-AI230=0,(AI234),IF(H233-AJ230=0,(AJ234),IF(H233-AK230=0,(AK234),IF(H233-AL230=0,(AL234),IF(H233-AM230=0,(AM234),IF(H233-AN230=0,(AN234),IF(H233-AO230=0,(AO234),IF(H233-AP230=0,(AP234),IF(H233-AQ230=0,(AQ234),IF(H233-AR230=0,(AR234),IF(H233-AS230=0,(AS234),IF(H233-AT230=0,(AT234),IF(H233-AC230=0,(AC234),IF(H233-AD230=0,(AD234),IF(H233-AE230=0,(AE234),IF(H233-AF230=0,(AF234)))))))))))))))))))</f>
        <v>1</v>
      </c>
      <c r="I234" s="13">
        <f t="shared" ref="I234" si="141">IF(I233-AH230=0,(AH234),IF(I233-AI230=0,(AI234),IF(I233-AJ230=0,(AJ234),IF(I233-AK230=0,(AK234),IF(I233-AL230=0,(AL234),IF(I233-AM230=0,(AM234),IF(I233-AN230=0,(AN234),IF(I233-AO230=0,(AO234),IF(I233-AP230=0,(AP234),IF(I233-AQ230=0,(AQ234),IF(I233-AR230=0,(AR234),IF(I233-AS230=0,(AS234),IF(I233-AT230=0,(AT234),IF(I233-AU230=0,(AU234),IF(I233-AV230=0,(AV234),IF(I233-AW230=0,(AW234),IF(I233-AX230=0,(AX234),IF(I233-AY230=0,(AY234)))))))))))))))))))</f>
        <v>1</v>
      </c>
      <c r="J234" s="13">
        <f>IF(J233-AI230=0,(AI234),IF(J233-AJ230=0,(AJ234),IF(J233-AK230=0,(AK234),IF(J233-AL230=0,(AL234),IF(J233-AM230=0,(AM234),IF(J233-AN230=0,(AN234),IF(J233-AO230=0,(AO234),IF(J233-AP230=0,(AP234),IF(J233-AQ230=0,(AQ234),IF(J233-AR230=0,(AR234),IF(J233-AS230=0,(AS234),IF(J233-AT230=0,(AT234),IF(J233-AC230=0,(AC234),IF(J233-AD230=0,(AD234),IF(J233-AE230=0,(AE234),IF(J233-AF230=0,(AF234),IF(J233-AG230=0,(AG234),IF(J233-AH230=0,(AH234)))))))))))))))))))</f>
        <v>2</v>
      </c>
      <c r="K234" s="13">
        <f>IF(K233-AJ230=0,(AJ234),IF(K233-AK230=0,(AK234),IF(K233-AL230=0,(AL234),IF(K233-AM230=0,(AM234),IF(K233-AN230=0,(AN234),IF(K233-AO230=0,(AO234),IF(K233-AP230=0,(AP234),IF(K233-AQ230=0,(AQ234),IF(K233-AR230=0,(AR234),IF(K233-AS230=0,(AS234),IF(K233-AT230=0,(AT234),IF(K233-AC230=0,(AC234),IF(K233-AD230=0,(AD234),IF(K233-AE230=0,(AE234),IF(K233-AF230=0,(AF234),IF(K233-AG230=0,(AG234),IF(K233-AH230=0,(AH234),IF(K233-AI230=0,(AI234)))))))))))))))))))</f>
        <v>1</v>
      </c>
      <c r="L234" s="13">
        <f>IF(L233-AK230=0,(AK234),IF(L233-AL230=0,(AL234),IF(L233-AM230=0,(AM234),IF(L233-AN230=0,(AN234),IF(L233-AO230=0,(AO234),IF(L233-AP230=0,(AP234),IF(L233-AQ230=0,(AQ234),IF(L233-AR230=0,(AR234),IF(L233-AS230=0,(AS234),IF(L233-AT230=0,(AT234),IF(L233-AU230=0,(AU234),IF(L233-AD230=0,(AD234),IF(L233-AE230=0,(AE234),IF(L233-AF230=0,(AF234),IF(L233-AG230=0,(AG234),IF(L233-AH230=0,(AH234),IF(L233-AI230=0,(AI234),IF(L233-AJ230=0,(AJ234)))))))))))))))))))</f>
        <v>2</v>
      </c>
      <c r="N234" s="13">
        <f>IF(D234="",(""),SUM(D234:L234))</f>
        <v>12</v>
      </c>
      <c r="P234" s="13">
        <f>IF(P233-AO230=0,(AO234),IF(P233-AP230=0,(AP234),IF(P233-AQ230=0,(AQ234),IF(P233-AR230=0,(AR234),IF(P233-AS230=0,(AS234),IF(P233-AT230=0,(AT234),IF(P233-AC230=0,(AC234),IF(P233-AD230=0,(AD234),IF(P233-AE230=0,(AE234),IF(P233-AF230=0,(AF234),IF(P233-AG230=0,(AG234),IF(P233-AH230=0,(AH234),IF(P233-AI230=0,(AI234),IF(P233-AJ230=0,(AJ234),IF(P233-AK230=0,(AK234),IF(P233-AL230=0,(AL234),IF(P233-AM230=0,(AM234),IF(P233-AN230=0,(AN234)))))))))))))))))))</f>
        <v>1</v>
      </c>
      <c r="Q234" s="13">
        <f>IF(Q233-AP230=0,(AP234),IF(Q233-AQ230=0,(AQ234),IF(Q233-AR230=0,(AR234),IF(Q233-AS230=0,(AS234),IF(Q233-AT230=0,(AT234),IF(Q233-AC230=0,(AC234),IF(Q233-AD230=0,(AD234),IF(Q233-AE230=0,(AE234),IF(Q233-AF230=0,(AF234),IF(Q233-AG230=0,(AG234),IF(Q233-AH230=0,(AH234),IF(Q233-AI230=0,(AI234),IF(Q233-AJ230=0,(AJ234),IF(Q233-AK230=0,(AK234),IF(Q233-AL230=0,(AL234),IF(Q233-AM230=0,(AM234),IF(Q233-AN230=0,(AN234),IF(Q233-AO230=0,(AO234)))))))))))))))))))</f>
        <v>1</v>
      </c>
      <c r="R234" s="13">
        <f>IF(R233-AQ230=0,(AQ234),IF(R233-AR230=0,(AR234),IF(R233-AS230=0,(AS234),IF(R233-AT230=0,(AT234),IF(R233-AC230=0,(AC234),IF(R233-AD230=0,(AD234),IF(R233-AE230=0,(AE234),IF(R233-AF230=0,(AF234),IF(R233-AG230=0,(AG234),IF(R233-AH230=0,(AH234),IF(R233-AI230=0,(AI234),IF(R233-AJ230=0,(AJ234),IF(R233-AK230=0,(AK234),IF(R233-AL230=0,(AL234),IF(R233-AM230=0,(AM234),IF(R233-AN230=0,(AN234),IF(R233-AO230=0,(AO234),IF(R233-AP230=0,(AP234)))))))))))))))))))</f>
        <v>1</v>
      </c>
      <c r="S234" s="13">
        <f>IF(S233-AR230=0,(AR234),IF(S233-AS230=0,(AS234),IF(S233-AT230=0,(AT234),IF(S233-AC230=0,(AC234),IF(S233-AD230=0,(AD234),IF(S233-AE230=0,(AE234),IF(S233-AF230=0,(AF234),IF(S233-AG230=0,(AG234),IF(S233-AH230=0,(AH234),IF(S233-AI230=0,(AI234),IF(S233-AJ230=0,(AJ234),IF(S233-AK230=0,(AK234),IF(S233-AL230=0,(AL234),IF(S233-AM230=0,(AM234),IF(S233-AN230=0,(AN234),IF(S233-AO230=0,(AO234),IF(S233-AP230=0,(AP234),IF(S233-AQ230=0,(AQ234)))))))))))))))))))</f>
        <v>2</v>
      </c>
      <c r="T234" s="13">
        <f>IF(T233-AS230=0,(AS234),IF(T233-AT230=0,(AT234),IF(T233-AC230=0,(AC234),IF(T233-AD230=0,(AD234),IF(T233-AE230=0,(AE234),IF(T233-AF230=0,(AF234),IF(T233-AG230=0,(AG234),IF(T233-AH230=0,(AH234),IF(T233-AI230=0,(AI234),IF(T233-AJ230=0,(AJ234),IF(T233-AK230=0,(AK234),IF(T233-AL230=0,(AL234),IF(T233-AM230=0,(AM234),IF(T233-AN230=0,(AN234),IF(T233-AO230=0,(AO234),IF(T233-AP230=0,(AP234),IF(T233-AQ230=0,(AQ234),IF(T233-AR230=0,(AR234)))))))))))))))))))</f>
        <v>1</v>
      </c>
      <c r="U234" s="13">
        <f>IF(U233-AT230=0,(AT234),IF(U233-AC230=0,(AC234),IF(U233-AD230=0,(AD234),IF(U233-AE230=0,(AE234),IF(U233-AF230=0,(AF234),IF(U233-AG230=0,(AG234),IF(U233-AH230=0,(AH234),IF(U233-AI230=0,(AI234),IF(U233-AJ230=0,(AJ234),IF(U233-AK230=0,(AK234),IF(U233-AL230=0,(AL234),IF(U233-AM230=0,(AM234),IF(U233-AN230=0,(AN234),IF(U233-AO230=0,(AO234),IF(U233-AP230=0,(AP234),IF(U233-AQ230=0,(AQ234),IF(U233-AR230=0,(AR234),IF(U233-AS230=0,(AS234)))))))))))))))))))</f>
        <v>2</v>
      </c>
      <c r="V234" s="13">
        <f>IF(V233-AC230=0,(AC234),IF(V233-AD230=0,(AD234),IF(V233-AE230=0,(AE234),IF(V233-AF230=0,(AF234),IF(V233-AG230=0,(AG234),IF(V233-AH230=0,(AH234),IF(V233-AI230=0,(AI234),IF(V233-AJ230=0,(AJ234),IF(V233-AK230=0,(AK234),IF(V233-AL230=0,(AL234),IF(V233-AM230=0,(AM234),IF(V233-AN230=0,(AN234),IF(V233-AO230=0,(AO234),IF(V233-AP230=0,(AP234),IF(V233-AQ230=0,(AQ234),IF(V233-AR230=0,(AR234),IF(V233-AS230=0,(AS234),IF(V233-AT230=0,(AT234)))))))))))))))))))</f>
        <v>2</v>
      </c>
      <c r="W234" s="13">
        <f>IF(W233-AD230=0,(AD234),IF(W233-AE230=0,(AE234),IF(W233-AF230=0,(AF234),IF(W233-AG230=0,(AG234),IF(W233-AH230=0,(AH234),IF(W233-AI230=0,(AI234),IF(W233-AJ230=0,(AJ234),IF(W233-AK230=0,(AK234),IF(W233-AL230=0,(AL234),IF(W233-AM230=0,(AM234),IF(W233-AN230=0,(AN234),IF(W233-AO230=0,(AO234),IF(W233-AP230=0,(AP234),IF(W233-AQ230=0,(AQ234),IF(W233-AR230=0,(AR234),IF(W233-AS230=0,(AS234),IF(W233-AT230=0,(AT234),IF(W233-AC230=0,(AC234)))))))))))))))))))</f>
        <v>1</v>
      </c>
      <c r="X234" s="13">
        <f>IF(X233-AE230=0,(AE234),IF(X233-AF230=0,(AF234),IF(X233-AG230=0,(AG234),IF(X233-AH230=0,(AH234),IF(X233-AI230=0,(AI234),IF(X233-AJ230=0,(AJ234),IF(X233-AK230=0,(AK234),IF(X233-AL230=0,(AL234),IF(X233-AM230=0,(AM234),IF(X233-AN230=0,(AN234),IF(X233-AO230=0,(AO234),IF(X233-AP230=0,(AP234),IF(X233-AQ230=0,(AQ234),IF(X233-AR230=0,(AR234),IF(X233-AS230=0,(AS234),IF(X233-AT230=0,(AT234),IF(X233-AC230=0,(AC234),IF(X233-AD230=0,(AD234)))))))))))))))))))</f>
        <v>2</v>
      </c>
      <c r="Y234" s="16">
        <f>IF(L228="",(""),SUM(P234:X234))</f>
        <v>13</v>
      </c>
      <c r="AA234" s="13">
        <f>IF(D234="",(""),SUM(N234,Y234))</f>
        <v>25</v>
      </c>
      <c r="AB234" s="72" t="s">
        <v>2</v>
      </c>
      <c r="AC234" s="73">
        <f xml:space="preserve"> SUM(AC231,AC232,AC233)</f>
        <v>2</v>
      </c>
      <c r="AD234" s="73">
        <f t="shared" ref="AD234:AK234" si="142" xml:space="preserve"> SUM(AD231,AD232,AD233)</f>
        <v>2</v>
      </c>
      <c r="AE234" s="73">
        <f t="shared" si="142"/>
        <v>2</v>
      </c>
      <c r="AF234" s="73">
        <f t="shared" si="142"/>
        <v>2</v>
      </c>
      <c r="AG234" s="73">
        <f t="shared" si="142"/>
        <v>2</v>
      </c>
      <c r="AH234" s="73">
        <f t="shared" si="142"/>
        <v>2</v>
      </c>
      <c r="AI234" s="73">
        <f t="shared" si="142"/>
        <v>2</v>
      </c>
      <c r="AJ234" s="73">
        <f t="shared" si="142"/>
        <v>1</v>
      </c>
      <c r="AK234" s="73">
        <f t="shared" si="142"/>
        <v>1</v>
      </c>
      <c r="AL234" s="73">
        <f xml:space="preserve"> SUM(AL231,AL232,AL233)</f>
        <v>1</v>
      </c>
      <c r="AM234" s="73">
        <f t="shared" ref="AM234:AT234" si="143" xml:space="preserve"> SUM(AM231,AM232,AM233)</f>
        <v>1</v>
      </c>
      <c r="AN234" s="73">
        <f t="shared" si="143"/>
        <v>1</v>
      </c>
      <c r="AO234" s="73">
        <f t="shared" si="143"/>
        <v>1</v>
      </c>
      <c r="AP234" s="73">
        <f t="shared" si="143"/>
        <v>1</v>
      </c>
      <c r="AQ234" s="73">
        <f t="shared" si="143"/>
        <v>1</v>
      </c>
      <c r="AR234" s="73">
        <f t="shared" si="143"/>
        <v>1</v>
      </c>
      <c r="AS234" s="73">
        <f t="shared" si="143"/>
        <v>1</v>
      </c>
      <c r="AT234" s="73">
        <f t="shared" si="143"/>
        <v>1</v>
      </c>
      <c r="AU234" s="71">
        <f>SUM(AC234:AT234)</f>
        <v>25</v>
      </c>
      <c r="AV234" s="71"/>
    </row>
    <row r="235" spans="1:48" s="3" customFormat="1" ht="4.5" customHeight="1" x14ac:dyDescent="0.25">
      <c r="A235" s="71"/>
      <c r="B235" s="71"/>
      <c r="C235" s="71"/>
      <c r="D235" s="17"/>
      <c r="E235" s="9"/>
      <c r="F235" s="9"/>
      <c r="G235" s="9"/>
      <c r="H235" s="9"/>
      <c r="I235" s="9"/>
      <c r="J235" s="9"/>
      <c r="K235" s="9"/>
      <c r="L235" s="9"/>
      <c r="N235" s="17"/>
      <c r="P235" s="9"/>
      <c r="Q235" s="9"/>
      <c r="R235" s="9"/>
      <c r="S235" s="9"/>
      <c r="T235" s="9"/>
      <c r="U235" s="9"/>
      <c r="V235" s="9"/>
      <c r="W235" s="9"/>
      <c r="X235" s="9"/>
      <c r="Y235" s="17"/>
      <c r="AA235" s="9"/>
      <c r="AB235" s="71"/>
      <c r="AC235" s="71"/>
      <c r="AD235" s="71"/>
      <c r="AE235" s="71"/>
      <c r="AF235" s="71"/>
      <c r="AG235" s="71"/>
      <c r="AH235" s="71"/>
      <c r="AI235" s="71"/>
      <c r="AJ235" s="71"/>
      <c r="AK235" s="71"/>
      <c r="AL235" s="71"/>
      <c r="AM235" s="71"/>
      <c r="AN235" s="71"/>
      <c r="AO235" s="71"/>
      <c r="AP235" s="71"/>
      <c r="AQ235" s="71"/>
      <c r="AR235" s="71"/>
      <c r="AS235" s="71"/>
      <c r="AT235" s="71"/>
      <c r="AU235" s="71"/>
      <c r="AV235" s="71"/>
    </row>
    <row r="236" spans="1:48" s="3" customFormat="1" ht="19.5" customHeight="1" x14ac:dyDescent="0.25">
      <c r="A236" s="88" t="s">
        <v>21</v>
      </c>
      <c r="B236" s="88"/>
      <c r="C236" s="88"/>
      <c r="D236" s="16">
        <v>6</v>
      </c>
      <c r="E236" s="13">
        <v>6</v>
      </c>
      <c r="F236" s="13">
        <v>5</v>
      </c>
      <c r="G236" s="13">
        <v>5</v>
      </c>
      <c r="H236" s="13">
        <v>5</v>
      </c>
      <c r="I236" s="13">
        <v>7</v>
      </c>
      <c r="J236" s="13">
        <v>6</v>
      </c>
      <c r="K236" s="13">
        <v>5</v>
      </c>
      <c r="L236" s="13">
        <v>7</v>
      </c>
      <c r="N236" s="13">
        <f>IF(D236="",(""),SUM(D236:L236))</f>
        <v>52</v>
      </c>
      <c r="P236" s="13">
        <v>4</v>
      </c>
      <c r="Q236" s="13">
        <v>8</v>
      </c>
      <c r="R236" s="13">
        <v>4</v>
      </c>
      <c r="S236" s="13">
        <v>7</v>
      </c>
      <c r="T236" s="13">
        <v>5</v>
      </c>
      <c r="U236" s="13">
        <v>7</v>
      </c>
      <c r="V236" s="13">
        <v>6</v>
      </c>
      <c r="W236" s="13">
        <v>3</v>
      </c>
      <c r="X236" s="13">
        <v>6</v>
      </c>
      <c r="Y236" s="13">
        <f>IF(P236="",(""),SUM(P236:X236))</f>
        <v>50</v>
      </c>
      <c r="AA236" s="13">
        <f>IF(N236="",(""),SUM(N236,Y236))</f>
        <v>102</v>
      </c>
      <c r="AB236" s="71"/>
      <c r="AC236" s="71"/>
      <c r="AD236" s="71"/>
      <c r="AE236" s="71"/>
      <c r="AF236" s="71"/>
      <c r="AG236" s="71"/>
      <c r="AH236" s="71"/>
      <c r="AI236" s="71"/>
      <c r="AJ236" s="71"/>
      <c r="AK236" s="71"/>
      <c r="AL236" s="71"/>
      <c r="AM236" s="71"/>
      <c r="AN236" s="71"/>
      <c r="AO236" s="71"/>
      <c r="AP236" s="71"/>
      <c r="AQ236" s="71"/>
      <c r="AR236" s="71"/>
      <c r="AS236" s="71"/>
      <c r="AT236" s="71"/>
      <c r="AU236" s="71"/>
      <c r="AV236" s="71"/>
    </row>
    <row r="237" spans="1:48" s="3" customFormat="1" ht="5.0999999999999996" customHeight="1" x14ac:dyDescent="0.25">
      <c r="A237" s="71"/>
      <c r="B237" s="71"/>
      <c r="C237" s="71"/>
      <c r="D237" s="17"/>
      <c r="E237" s="9"/>
      <c r="F237" s="9"/>
      <c r="G237" s="9"/>
      <c r="H237" s="9"/>
      <c r="I237" s="9"/>
      <c r="J237" s="9"/>
      <c r="K237" s="9"/>
      <c r="L237" s="9"/>
      <c r="N237" s="17"/>
      <c r="P237" s="9"/>
      <c r="Q237" s="9"/>
      <c r="R237" s="9"/>
      <c r="S237" s="9"/>
      <c r="T237" s="9"/>
      <c r="U237" s="9"/>
      <c r="V237" s="9"/>
      <c r="W237" s="9"/>
      <c r="X237" s="9"/>
      <c r="Y237" s="17"/>
      <c r="AA237" s="9"/>
      <c r="AB237" s="71"/>
      <c r="AC237" s="71"/>
      <c r="AD237" s="71"/>
      <c r="AE237" s="71"/>
      <c r="AF237" s="71"/>
      <c r="AG237" s="71"/>
      <c r="AH237" s="71"/>
      <c r="AI237" s="71"/>
      <c r="AJ237" s="71"/>
      <c r="AK237" s="71"/>
      <c r="AL237" s="71"/>
      <c r="AM237" s="71"/>
      <c r="AN237" s="71"/>
      <c r="AO237" s="71"/>
      <c r="AP237" s="71"/>
      <c r="AQ237" s="71"/>
      <c r="AR237" s="71"/>
      <c r="AS237" s="71"/>
      <c r="AT237" s="71"/>
      <c r="AU237" s="71"/>
      <c r="AV237" s="71"/>
    </row>
    <row r="238" spans="1:48" s="3" customFormat="1" ht="19.5" customHeight="1" x14ac:dyDescent="0.25">
      <c r="A238" s="88" t="s">
        <v>22</v>
      </c>
      <c r="B238" s="88"/>
      <c r="C238" s="88"/>
      <c r="D238" s="30">
        <f>IF(D236=0,(""),IF(D231-D236+2&lt;=0,(0),IF(D231-D236+2=1,(1),IF(D231-D236+2=2,(2),IF(D231-D236+2=3,(3),IF(D231-D236+2=4,(4)))))))</f>
        <v>0</v>
      </c>
      <c r="E238" s="30">
        <f t="shared" ref="E238:L238" si="144">IF(E236=0,(""),IF(E231-E236+2&lt;=0,(0),IF(E231-E236+2=1,(1),IF(E231-E236+2=2,(2),IF(E231-E236+2=3,(3),IF(E231-E236+2=4,(4)))))))</f>
        <v>1</v>
      </c>
      <c r="F238" s="30">
        <f t="shared" si="144"/>
        <v>0</v>
      </c>
      <c r="G238" s="30">
        <f t="shared" si="144"/>
        <v>1</v>
      </c>
      <c r="H238" s="30">
        <f t="shared" si="144"/>
        <v>1</v>
      </c>
      <c r="I238" s="30">
        <f t="shared" si="144"/>
        <v>0</v>
      </c>
      <c r="J238" s="30">
        <f t="shared" si="144"/>
        <v>1</v>
      </c>
      <c r="K238" s="30">
        <f t="shared" si="144"/>
        <v>0</v>
      </c>
      <c r="L238" s="30">
        <f t="shared" si="144"/>
        <v>0</v>
      </c>
      <c r="N238" s="16">
        <f>IF(D238="",(""),SUM(D238:L238))</f>
        <v>4</v>
      </c>
      <c r="P238" s="30">
        <f>IF(P236=0,(""),IF(P231-P236+2&lt;=0,(0),IF(P231-P236+2=1,(1),IF(P231-P236+2=2,(2),IF(P231-P236+2=3,(3),IF(P231-P236+2=4,(4)))))))</f>
        <v>2</v>
      </c>
      <c r="Q238" s="30">
        <f t="shared" ref="Q238:X238" si="145">IF(Q236=0,(""),IF(Q231-Q236+2&lt;=0,(0),IF(Q231-Q236+2=1,(1),IF(Q231-Q236+2=2,(2),IF(Q231-Q236+2=3,(3),IF(Q231-Q236+2=4,(4)))))))</f>
        <v>0</v>
      </c>
      <c r="R238" s="30">
        <f t="shared" si="145"/>
        <v>2</v>
      </c>
      <c r="S238" s="30">
        <f t="shared" si="145"/>
        <v>0</v>
      </c>
      <c r="T238" s="30">
        <f t="shared" si="145"/>
        <v>0</v>
      </c>
      <c r="U238" s="30">
        <f t="shared" si="145"/>
        <v>0</v>
      </c>
      <c r="V238" s="30">
        <f t="shared" si="145"/>
        <v>0</v>
      </c>
      <c r="W238" s="30">
        <f t="shared" si="145"/>
        <v>2</v>
      </c>
      <c r="X238" s="30">
        <f t="shared" si="145"/>
        <v>0</v>
      </c>
      <c r="Y238" s="16">
        <f>IF(D238="",(""),SUM(P238:X238))</f>
        <v>6</v>
      </c>
      <c r="AA238" s="13">
        <f>IF(D238="",(""),SUM(N238,Y238))</f>
        <v>10</v>
      </c>
      <c r="AB238" s="71"/>
      <c r="AC238" s="71"/>
      <c r="AD238" s="71"/>
      <c r="AE238" s="71"/>
      <c r="AF238" s="71"/>
      <c r="AG238" s="71"/>
      <c r="AH238" s="71"/>
      <c r="AI238" s="71"/>
      <c r="AJ238" s="71"/>
      <c r="AK238" s="71"/>
      <c r="AL238" s="71"/>
      <c r="AM238" s="71"/>
      <c r="AN238" s="71"/>
      <c r="AO238" s="71"/>
      <c r="AP238" s="71"/>
      <c r="AQ238" s="71"/>
      <c r="AR238" s="71"/>
      <c r="AS238" s="71"/>
      <c r="AT238" s="71"/>
      <c r="AU238" s="71"/>
      <c r="AV238" s="71"/>
    </row>
    <row r="239" spans="1:48" s="3" customFormat="1" ht="5.0999999999999996" customHeight="1" x14ac:dyDescent="0.25">
      <c r="A239" s="89"/>
      <c r="B239" s="90"/>
      <c r="C239" s="90"/>
      <c r="D239" s="49"/>
      <c r="E239" s="21"/>
      <c r="F239" s="21"/>
      <c r="G239" s="21"/>
      <c r="H239" s="21"/>
      <c r="I239" s="21"/>
      <c r="J239" s="21"/>
      <c r="K239" s="21"/>
      <c r="L239" s="21"/>
      <c r="N239" s="49"/>
      <c r="P239" s="21"/>
      <c r="Q239" s="21"/>
      <c r="R239" s="21"/>
      <c r="S239" s="21"/>
      <c r="T239" s="21"/>
      <c r="U239" s="21"/>
      <c r="V239" s="21"/>
      <c r="W239" s="21"/>
      <c r="X239" s="21"/>
      <c r="Y239" s="49"/>
      <c r="AA239" s="50"/>
      <c r="AB239" s="71"/>
      <c r="AC239" s="71"/>
      <c r="AD239" s="71"/>
      <c r="AE239" s="71"/>
      <c r="AF239" s="71"/>
      <c r="AG239" s="71"/>
      <c r="AH239" s="71"/>
      <c r="AI239" s="71"/>
      <c r="AJ239" s="71"/>
      <c r="AK239" s="71"/>
      <c r="AL239" s="71"/>
      <c r="AM239" s="71"/>
      <c r="AN239" s="71"/>
      <c r="AO239" s="71"/>
      <c r="AP239" s="71"/>
      <c r="AQ239" s="71"/>
      <c r="AR239" s="71"/>
      <c r="AS239" s="71"/>
      <c r="AT239" s="71"/>
      <c r="AU239" s="71"/>
      <c r="AV239" s="71"/>
    </row>
    <row r="240" spans="1:48" s="3" customFormat="1" ht="19.5" customHeight="1" x14ac:dyDescent="0.25">
      <c r="A240" s="88" t="s">
        <v>23</v>
      </c>
      <c r="B240" s="88"/>
      <c r="C240" s="88"/>
      <c r="D240" s="30">
        <f t="shared" ref="D240:L240" si="146">IF(D236=0,(""),IF(D231+D234-D236+2&lt;=0,(0),IF(D231+D234-D236+2=1,(1),IF(D231+D234-D236+2=2,(2),IF(D231+D234-D236+2=3,(3),IF(D231+D234-D236+2=4,(4),IF(D231+D234-D236+2=5,(5))))))))</f>
        <v>1</v>
      </c>
      <c r="E240" s="30">
        <f t="shared" si="146"/>
        <v>2</v>
      </c>
      <c r="F240" s="30">
        <f t="shared" si="146"/>
        <v>2</v>
      </c>
      <c r="G240" s="30">
        <f t="shared" si="146"/>
        <v>2</v>
      </c>
      <c r="H240" s="30">
        <f t="shared" si="146"/>
        <v>2</v>
      </c>
      <c r="I240" s="30">
        <f t="shared" si="146"/>
        <v>0</v>
      </c>
      <c r="J240" s="30">
        <f t="shared" si="146"/>
        <v>3</v>
      </c>
      <c r="K240" s="30">
        <f t="shared" si="146"/>
        <v>1</v>
      </c>
      <c r="L240" s="30">
        <f t="shared" si="146"/>
        <v>2</v>
      </c>
      <c r="N240" s="16">
        <f>IF(D240="",(""),SUM(D240:L240))</f>
        <v>15</v>
      </c>
      <c r="P240" s="30">
        <f t="shared" ref="P240:X240" si="147">IF(P236=0,(""),IF(P231+P234-P236+2&lt;=0,(0),IF(P231+P234-P236+2=1,(1),IF(P231+P234-P236+2=2,(2),IF(P231+P234-P236+2=3,(3),IF(P231+P234-P236+2=4,(4),IF(P231+P234-P236+2=5,(5))))))))</f>
        <v>3</v>
      </c>
      <c r="Q240" s="30">
        <f t="shared" si="147"/>
        <v>0</v>
      </c>
      <c r="R240" s="30">
        <f t="shared" si="147"/>
        <v>3</v>
      </c>
      <c r="S240" s="30">
        <f t="shared" si="147"/>
        <v>2</v>
      </c>
      <c r="T240" s="30">
        <f t="shared" si="147"/>
        <v>1</v>
      </c>
      <c r="U240" s="30">
        <f t="shared" si="147"/>
        <v>1</v>
      </c>
      <c r="V240" s="30">
        <f t="shared" si="147"/>
        <v>2</v>
      </c>
      <c r="W240" s="30">
        <f t="shared" si="147"/>
        <v>3</v>
      </c>
      <c r="X240" s="30">
        <f t="shared" si="147"/>
        <v>2</v>
      </c>
      <c r="Y240" s="16">
        <f>IF(D240="",(""),SUM(P240:X240))</f>
        <v>17</v>
      </c>
      <c r="AA240" s="13">
        <f>IF(D240="",(""),SUM(N240,Y240))</f>
        <v>32</v>
      </c>
      <c r="AB240" s="71"/>
      <c r="AC240" s="71"/>
      <c r="AD240" s="71"/>
      <c r="AE240" s="71"/>
      <c r="AF240" s="71"/>
      <c r="AG240" s="71"/>
      <c r="AH240" s="71"/>
      <c r="AI240" s="71"/>
      <c r="AJ240" s="71"/>
      <c r="AK240" s="71"/>
      <c r="AL240" s="71"/>
      <c r="AM240" s="71"/>
      <c r="AN240" s="71"/>
      <c r="AO240" s="71"/>
      <c r="AP240" s="71"/>
      <c r="AQ240" s="71"/>
      <c r="AR240" s="71"/>
      <c r="AS240" s="71"/>
      <c r="AT240" s="71"/>
      <c r="AU240" s="71"/>
      <c r="AV240" s="71"/>
    </row>
    <row r="241" spans="1:48" s="3" customFormat="1" ht="5.0999999999999996" customHeight="1" x14ac:dyDescent="0.25">
      <c r="A241" s="90"/>
      <c r="B241" s="71"/>
      <c r="C241" s="71"/>
      <c r="D241" s="92"/>
      <c r="E241" s="90"/>
      <c r="F241" s="90"/>
      <c r="G241" s="90"/>
      <c r="H241" s="90"/>
      <c r="I241" s="90"/>
      <c r="J241" s="90"/>
      <c r="K241" s="90"/>
      <c r="L241" s="90"/>
      <c r="M241" s="90"/>
      <c r="N241" s="92"/>
      <c r="O241" s="90"/>
      <c r="P241" s="90"/>
      <c r="Q241" s="90"/>
      <c r="R241" s="90"/>
      <c r="S241" s="90"/>
      <c r="T241" s="90"/>
      <c r="U241" s="90"/>
      <c r="V241" s="90"/>
      <c r="W241" s="90"/>
      <c r="X241" s="91"/>
      <c r="Y241" s="92"/>
      <c r="Z241" s="90"/>
      <c r="AA241" s="91"/>
      <c r="AB241" s="71"/>
      <c r="AC241" s="71"/>
      <c r="AD241" s="71"/>
      <c r="AE241" s="71"/>
      <c r="AF241" s="71"/>
      <c r="AG241" s="71"/>
      <c r="AH241" s="71"/>
      <c r="AI241" s="71"/>
      <c r="AJ241" s="71"/>
      <c r="AK241" s="71"/>
      <c r="AL241" s="71"/>
      <c r="AM241" s="71"/>
      <c r="AN241" s="71"/>
      <c r="AO241" s="71"/>
      <c r="AP241" s="71"/>
      <c r="AQ241" s="71"/>
      <c r="AR241" s="71"/>
      <c r="AS241" s="71"/>
      <c r="AT241" s="71"/>
      <c r="AU241" s="71"/>
      <c r="AV241" s="71"/>
    </row>
    <row r="242" spans="1:48" ht="33.950000000000003" customHeight="1" x14ac:dyDescent="0.25">
      <c r="A242" s="88" t="s">
        <v>3</v>
      </c>
      <c r="B242" s="60"/>
      <c r="C242" s="60"/>
      <c r="D242" s="155"/>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7"/>
      <c r="AB242" s="75"/>
      <c r="AC242" s="75"/>
      <c r="AD242" s="75"/>
      <c r="AE242" s="75"/>
      <c r="AF242" s="75"/>
      <c r="AG242" s="75"/>
      <c r="AH242" s="75"/>
      <c r="AI242" s="75"/>
      <c r="AJ242" s="75"/>
      <c r="AK242" s="75"/>
      <c r="AL242" s="75"/>
      <c r="AM242" s="75"/>
      <c r="AN242" s="75"/>
      <c r="AO242" s="75"/>
      <c r="AP242" s="75"/>
      <c r="AQ242" s="75"/>
      <c r="AR242" s="75"/>
      <c r="AS242" s="75"/>
      <c r="AT242" s="75"/>
      <c r="AU242" s="75"/>
      <c r="AV242" s="75"/>
    </row>
    <row r="243" spans="1:48" ht="5.85" customHeight="1" x14ac:dyDescent="0.25">
      <c r="A243" s="93"/>
      <c r="B243" s="60"/>
      <c r="C243" s="60"/>
      <c r="D243" s="77"/>
      <c r="E243" s="94"/>
      <c r="F243" s="94"/>
      <c r="G243" s="94"/>
      <c r="H243" s="94"/>
      <c r="I243" s="95"/>
      <c r="J243" s="95"/>
      <c r="K243" s="95"/>
      <c r="L243" s="95"/>
      <c r="M243" s="95"/>
      <c r="N243" s="95"/>
      <c r="O243" s="95"/>
      <c r="P243" s="95"/>
      <c r="Q243" s="95"/>
      <c r="R243" s="95"/>
      <c r="S243" s="95"/>
      <c r="T243" s="94"/>
      <c r="U243" s="94"/>
      <c r="V243" s="95"/>
      <c r="W243" s="95"/>
      <c r="X243" s="95"/>
      <c r="Y243" s="95"/>
      <c r="Z243" s="94"/>
      <c r="AA243" s="94"/>
      <c r="AB243" s="75"/>
      <c r="AC243" s="75"/>
      <c r="AD243" s="75"/>
      <c r="AE243" s="75"/>
      <c r="AF243" s="75"/>
      <c r="AG243" s="75"/>
      <c r="AH243" s="75"/>
      <c r="AI243" s="75"/>
      <c r="AJ243" s="75"/>
      <c r="AK243" s="75"/>
      <c r="AL243" s="75"/>
      <c r="AM243" s="75"/>
      <c r="AN243" s="75"/>
      <c r="AO243" s="75"/>
      <c r="AP243" s="75"/>
      <c r="AQ243" s="75"/>
      <c r="AR243" s="75"/>
      <c r="AS243" s="75"/>
      <c r="AT243" s="75"/>
      <c r="AU243" s="75"/>
      <c r="AV243" s="75"/>
    </row>
    <row r="244" spans="1:48" ht="21" x14ac:dyDescent="0.25">
      <c r="A244" s="153"/>
      <c r="B244" s="76"/>
      <c r="C244" s="76"/>
      <c r="D244" s="77"/>
      <c r="E244" s="76"/>
      <c r="F244" s="76"/>
      <c r="G244" s="76"/>
      <c r="H244" s="76"/>
      <c r="I244" s="135" t="str">
        <f>infos!$W$1</f>
        <v>GOLF DU CHÂTEAU D'AUGERVILLE</v>
      </c>
      <c r="J244" s="136"/>
      <c r="K244" s="136"/>
      <c r="L244" s="136"/>
      <c r="M244" s="136"/>
      <c r="N244" s="136"/>
      <c r="O244" s="136"/>
      <c r="P244" s="136"/>
      <c r="Q244" s="136"/>
      <c r="R244" s="136"/>
      <c r="S244" s="137"/>
      <c r="T244" s="78"/>
      <c r="U244" s="78"/>
      <c r="V244" s="122">
        <f>infos!$Z$2</f>
        <v>41807</v>
      </c>
      <c r="W244" s="123"/>
      <c r="X244" s="123"/>
      <c r="Y244" s="124"/>
      <c r="Z244" s="79"/>
      <c r="AA244" s="76"/>
      <c r="AB244" s="75"/>
      <c r="AC244" s="75"/>
      <c r="AD244" s="75"/>
      <c r="AE244" s="75"/>
      <c r="AF244" s="75"/>
      <c r="AG244" s="75"/>
      <c r="AH244" s="75"/>
      <c r="AI244" s="75"/>
      <c r="AJ244" s="75"/>
      <c r="AK244" s="75"/>
      <c r="AL244" s="75"/>
      <c r="AM244" s="75"/>
      <c r="AN244" s="75"/>
      <c r="AO244" s="75"/>
      <c r="AP244" s="75"/>
      <c r="AQ244" s="75"/>
      <c r="AR244" s="75"/>
      <c r="AS244" s="75"/>
      <c r="AT244" s="75"/>
      <c r="AU244" s="75"/>
      <c r="AV244" s="75"/>
    </row>
    <row r="245" spans="1:48" ht="21" x14ac:dyDescent="0.25">
      <c r="A245" s="153"/>
      <c r="B245" s="76"/>
      <c r="C245" s="76"/>
      <c r="D245" s="77"/>
      <c r="E245" s="76"/>
      <c r="F245" s="76"/>
      <c r="G245" s="76"/>
      <c r="H245" s="60"/>
      <c r="I245" s="80"/>
      <c r="J245" s="81"/>
      <c r="K245" s="81"/>
      <c r="L245" s="81"/>
      <c r="M245" s="81"/>
      <c r="N245" s="102" t="str">
        <f>infos!$W$2</f>
        <v>STROKE-PLAY - 18 Trous</v>
      </c>
      <c r="O245" s="81"/>
      <c r="P245" s="81"/>
      <c r="Q245" s="81"/>
      <c r="R245" s="81"/>
      <c r="S245" s="81"/>
      <c r="T245" s="60"/>
      <c r="U245" s="78"/>
      <c r="V245" s="76"/>
      <c r="W245" s="82" t="s">
        <v>8</v>
      </c>
      <c r="X245" s="76">
        <f>infos!$X$3</f>
        <v>72</v>
      </c>
      <c r="Y245" s="77"/>
      <c r="Z245" s="79"/>
      <c r="AA245" s="83" t="s">
        <v>43</v>
      </c>
      <c r="AB245" s="75"/>
      <c r="AC245" s="75"/>
      <c r="AD245" s="75"/>
      <c r="AE245" s="75"/>
      <c r="AF245" s="75"/>
      <c r="AG245" s="75"/>
      <c r="AH245" s="75"/>
      <c r="AI245" s="75"/>
      <c r="AJ245" s="75"/>
      <c r="AK245" s="75"/>
      <c r="AL245" s="75"/>
      <c r="AM245" s="75"/>
      <c r="AN245" s="75"/>
      <c r="AO245" s="75"/>
      <c r="AP245" s="75"/>
      <c r="AQ245" s="75"/>
      <c r="AR245" s="75"/>
      <c r="AS245" s="75"/>
      <c r="AT245" s="75"/>
      <c r="AU245" s="75"/>
      <c r="AV245" s="75"/>
    </row>
    <row r="246" spans="1:48" ht="5.85" customHeight="1" x14ac:dyDescent="0.25">
      <c r="A246" s="75"/>
      <c r="B246" s="60"/>
      <c r="C246" s="60"/>
      <c r="D246" s="84"/>
      <c r="E246" s="60"/>
      <c r="F246" s="60"/>
      <c r="G246" s="60"/>
      <c r="H246" s="60"/>
      <c r="I246" s="60"/>
      <c r="J246" s="60"/>
      <c r="K246" s="60"/>
      <c r="L246" s="60"/>
      <c r="M246" s="60"/>
      <c r="N246" s="84"/>
      <c r="O246" s="60"/>
      <c r="P246" s="60"/>
      <c r="Q246" s="60"/>
      <c r="R246" s="60"/>
      <c r="S246" s="60"/>
      <c r="T246" s="60"/>
      <c r="U246" s="60"/>
      <c r="V246" s="60"/>
      <c r="W246" s="60"/>
      <c r="X246" s="60"/>
      <c r="Y246" s="84"/>
      <c r="Z246" s="75"/>
      <c r="AA246" s="60"/>
      <c r="AB246" s="75"/>
      <c r="AC246" s="75"/>
      <c r="AD246" s="75"/>
      <c r="AE246" s="75"/>
      <c r="AF246" s="75"/>
      <c r="AG246" s="75"/>
      <c r="AH246" s="75"/>
      <c r="AI246" s="75"/>
      <c r="AJ246" s="75"/>
      <c r="AK246" s="75"/>
      <c r="AL246" s="75"/>
      <c r="AM246" s="75"/>
      <c r="AN246" s="75"/>
      <c r="AO246" s="75"/>
      <c r="AP246" s="75"/>
      <c r="AQ246" s="75"/>
      <c r="AR246" s="75"/>
      <c r="AS246" s="75"/>
      <c r="AT246" s="75"/>
      <c r="AU246" s="75"/>
      <c r="AV246" s="75"/>
    </row>
    <row r="247" spans="1:48" x14ac:dyDescent="0.25">
      <c r="A247" s="138" t="str">
        <f>IF(infos!V20="",(""),IF(infos!V20=14,(infos!W20)))</f>
        <v>SIMONNOT Jean</v>
      </c>
      <c r="B247" s="139"/>
      <c r="C247" s="139"/>
      <c r="D247" s="139"/>
      <c r="E247" s="139"/>
      <c r="F247" s="139"/>
      <c r="G247" s="139"/>
      <c r="H247" s="140"/>
      <c r="I247" s="68"/>
      <c r="J247" s="119" t="s">
        <v>11</v>
      </c>
      <c r="K247" s="119"/>
      <c r="L247" s="125">
        <f>IF(infos!V20=0,(""),IF(infos!V20=14,(infos!Y20)))</f>
        <v>30.2</v>
      </c>
      <c r="M247" s="126" t="str">
        <f>IF(infos!H47=0,(""),IF(infos!H47=11,(infos!N47)))</f>
        <v/>
      </c>
      <c r="N247" s="84" t="s">
        <v>10</v>
      </c>
      <c r="O247" s="132">
        <f>IF(AA247=(""),(""),IF(AA247=0,(infos!Z4),(infos!Z5)))</f>
        <v>69.8</v>
      </c>
      <c r="P247" s="133"/>
      <c r="Q247" s="60"/>
      <c r="R247" s="154" t="s">
        <v>9</v>
      </c>
      <c r="S247" s="119"/>
      <c r="T247" s="132">
        <f>IF(AA247=(""),(""),IF(AA247=0,(infos!X4),(infos!X5)))</f>
        <v>128</v>
      </c>
      <c r="U247" s="133"/>
      <c r="V247" s="119" t="s">
        <v>12</v>
      </c>
      <c r="W247" s="119"/>
      <c r="X247" s="119"/>
      <c r="Y247" s="66">
        <f>(IF(L247="",(""),ROUND((L247*T247/113)+(O247-X245),0)))</f>
        <v>32</v>
      </c>
      <c r="Z247" s="60"/>
      <c r="AA247" s="58">
        <f>IF(infos!V20=0,(""),IF(infos!V20=14,(infos!AB20)))</f>
        <v>0</v>
      </c>
      <c r="AB247" s="60" t="str">
        <f>IF(infos!W47=0,(""),IF(infos!W47=11,(infos!AC47)))</f>
        <v/>
      </c>
      <c r="AC247" s="75"/>
      <c r="AD247" s="75"/>
      <c r="AE247" s="75"/>
      <c r="AF247" s="75"/>
      <c r="AG247" s="75"/>
      <c r="AH247" s="75"/>
      <c r="AI247" s="75"/>
      <c r="AJ247" s="75"/>
      <c r="AK247" s="75"/>
      <c r="AL247" s="75"/>
      <c r="AM247" s="75"/>
      <c r="AN247" s="75"/>
      <c r="AO247" s="75"/>
      <c r="AP247" s="75"/>
      <c r="AQ247" s="75"/>
      <c r="AR247" s="75"/>
      <c r="AS247" s="75"/>
      <c r="AT247" s="75"/>
      <c r="AU247" s="75"/>
      <c r="AV247" s="75"/>
    </row>
    <row r="248" spans="1:48" ht="5.25" customHeight="1" x14ac:dyDescent="0.25">
      <c r="A248" s="75"/>
      <c r="B248" s="60"/>
      <c r="C248" s="60"/>
      <c r="D248" s="84"/>
      <c r="E248" s="60"/>
      <c r="F248" s="60"/>
      <c r="G248" s="60"/>
      <c r="H248" s="60"/>
      <c r="I248" s="60"/>
      <c r="J248" s="60"/>
      <c r="K248" s="60"/>
      <c r="L248" s="60"/>
      <c r="M248" s="60"/>
      <c r="N248" s="84"/>
      <c r="O248" s="60"/>
      <c r="P248" s="60"/>
      <c r="Q248" s="60"/>
      <c r="R248" s="60"/>
      <c r="S248" s="60"/>
      <c r="T248" s="60"/>
      <c r="U248" s="60"/>
      <c r="V248" s="60"/>
      <c r="W248" s="60"/>
      <c r="X248" s="60"/>
      <c r="Y248" s="84"/>
      <c r="Z248" s="75"/>
      <c r="AA248" s="60"/>
      <c r="AB248" s="75"/>
      <c r="AC248" s="75"/>
      <c r="AD248" s="75"/>
      <c r="AE248" s="75"/>
      <c r="AF248" s="75"/>
      <c r="AG248" s="75"/>
      <c r="AH248" s="75"/>
      <c r="AI248" s="75"/>
      <c r="AJ248" s="75"/>
      <c r="AK248" s="75"/>
      <c r="AL248" s="75"/>
      <c r="AM248" s="75"/>
      <c r="AN248" s="75"/>
      <c r="AO248" s="75"/>
      <c r="AP248" s="75"/>
      <c r="AQ248" s="75"/>
      <c r="AR248" s="75"/>
      <c r="AS248" s="75"/>
      <c r="AT248" s="75"/>
      <c r="AU248" s="75"/>
      <c r="AV248" s="75"/>
    </row>
    <row r="249" spans="1:48" s="29" customFormat="1" ht="19.5" customHeight="1" x14ac:dyDescent="0.25">
      <c r="A249" s="85"/>
      <c r="B249" s="85">
        <v>1</v>
      </c>
      <c r="C249" s="85"/>
      <c r="D249" s="86">
        <v>1</v>
      </c>
      <c r="E249" s="87">
        <v>2</v>
      </c>
      <c r="F249" s="87">
        <v>3</v>
      </c>
      <c r="G249" s="87">
        <v>4</v>
      </c>
      <c r="H249" s="87">
        <v>5</v>
      </c>
      <c r="I249" s="87">
        <v>6</v>
      </c>
      <c r="J249" s="87">
        <v>7</v>
      </c>
      <c r="K249" s="87">
        <v>8</v>
      </c>
      <c r="L249" s="87">
        <v>9</v>
      </c>
      <c r="M249" s="73"/>
      <c r="N249" s="59" t="s">
        <v>5</v>
      </c>
      <c r="O249" s="73"/>
      <c r="P249" s="87">
        <v>10</v>
      </c>
      <c r="Q249" s="87">
        <v>11</v>
      </c>
      <c r="R249" s="87">
        <v>12</v>
      </c>
      <c r="S249" s="87">
        <v>13</v>
      </c>
      <c r="T249" s="87">
        <v>14</v>
      </c>
      <c r="U249" s="87">
        <v>15</v>
      </c>
      <c r="V249" s="87">
        <v>16</v>
      </c>
      <c r="W249" s="87">
        <v>17</v>
      </c>
      <c r="X249" s="87">
        <v>18</v>
      </c>
      <c r="Y249" s="59" t="s">
        <v>6</v>
      </c>
      <c r="Z249" s="71"/>
      <c r="AA249" s="70" t="s">
        <v>7</v>
      </c>
      <c r="AB249" s="72" t="s">
        <v>0</v>
      </c>
      <c r="AC249" s="73">
        <v>1</v>
      </c>
      <c r="AD249" s="73">
        <v>2</v>
      </c>
      <c r="AE249" s="73">
        <v>3</v>
      </c>
      <c r="AF249" s="73">
        <v>4</v>
      </c>
      <c r="AG249" s="73">
        <v>5</v>
      </c>
      <c r="AH249" s="73">
        <v>6</v>
      </c>
      <c r="AI249" s="73">
        <v>7</v>
      </c>
      <c r="AJ249" s="73">
        <v>8</v>
      </c>
      <c r="AK249" s="73">
        <v>9</v>
      </c>
      <c r="AL249" s="73">
        <v>10</v>
      </c>
      <c r="AM249" s="73">
        <v>11</v>
      </c>
      <c r="AN249" s="73">
        <v>12</v>
      </c>
      <c r="AO249" s="73">
        <v>13</v>
      </c>
      <c r="AP249" s="73">
        <v>14</v>
      </c>
      <c r="AQ249" s="73">
        <v>15</v>
      </c>
      <c r="AR249" s="73">
        <v>16</v>
      </c>
      <c r="AS249" s="73">
        <v>17</v>
      </c>
      <c r="AT249" s="73">
        <v>18</v>
      </c>
      <c r="AU249" s="96"/>
      <c r="AV249" s="96"/>
    </row>
    <row r="250" spans="1:48" s="3" customFormat="1" ht="19.5" customHeight="1" x14ac:dyDescent="0.25">
      <c r="A250" s="88" t="s">
        <v>1</v>
      </c>
      <c r="B250" s="88"/>
      <c r="C250" s="88"/>
      <c r="D250" s="59">
        <f t="shared" ref="D250:L250" si="148">D45</f>
        <v>4</v>
      </c>
      <c r="E250" s="70">
        <f t="shared" si="148"/>
        <v>5</v>
      </c>
      <c r="F250" s="70">
        <f t="shared" si="148"/>
        <v>3</v>
      </c>
      <c r="G250" s="70">
        <f t="shared" si="148"/>
        <v>4</v>
      </c>
      <c r="H250" s="70">
        <f t="shared" si="148"/>
        <v>4</v>
      </c>
      <c r="I250" s="70">
        <f t="shared" si="148"/>
        <v>3</v>
      </c>
      <c r="J250" s="70">
        <f t="shared" si="148"/>
        <v>5</v>
      </c>
      <c r="K250" s="70">
        <f t="shared" si="148"/>
        <v>3</v>
      </c>
      <c r="L250" s="70">
        <f t="shared" si="148"/>
        <v>5</v>
      </c>
      <c r="M250" s="73"/>
      <c r="N250" s="59">
        <f>SUM(D250:L250)</f>
        <v>36</v>
      </c>
      <c r="O250" s="73"/>
      <c r="P250" s="70">
        <f t="shared" ref="P250:X250" si="149">P45</f>
        <v>4</v>
      </c>
      <c r="Q250" s="70">
        <f t="shared" si="149"/>
        <v>5</v>
      </c>
      <c r="R250" s="70">
        <f t="shared" si="149"/>
        <v>4</v>
      </c>
      <c r="S250" s="70">
        <f t="shared" si="149"/>
        <v>5</v>
      </c>
      <c r="T250" s="70">
        <f t="shared" si="149"/>
        <v>3</v>
      </c>
      <c r="U250" s="70">
        <f t="shared" si="149"/>
        <v>4</v>
      </c>
      <c r="V250" s="70">
        <f t="shared" si="149"/>
        <v>4</v>
      </c>
      <c r="W250" s="70">
        <f t="shared" si="149"/>
        <v>3</v>
      </c>
      <c r="X250" s="70">
        <f t="shared" si="149"/>
        <v>4</v>
      </c>
      <c r="Y250" s="59">
        <f>SUM(P250:X250)</f>
        <v>36</v>
      </c>
      <c r="Z250" s="71"/>
      <c r="AA250" s="59">
        <f>SUM(N250,Y250)</f>
        <v>72</v>
      </c>
      <c r="AB250" s="71"/>
      <c r="AC250" s="73">
        <f>IF(GESTEP(Y247-1,0),1,0)</f>
        <v>1</v>
      </c>
      <c r="AD250" s="73">
        <f>IF(GESTEP(Y247-2,0),1,0)</f>
        <v>1</v>
      </c>
      <c r="AE250" s="73">
        <f>IF(GESTEP(Y247-3,0),1,0)</f>
        <v>1</v>
      </c>
      <c r="AF250" s="73">
        <f>IF(GESTEP(Y247-4,0),1,0)</f>
        <v>1</v>
      </c>
      <c r="AG250" s="73">
        <f>IF(GESTEP(Y247-5,0),1,0)</f>
        <v>1</v>
      </c>
      <c r="AH250" s="73">
        <f>IF(GESTEP(Y247-6,0),1,0)</f>
        <v>1</v>
      </c>
      <c r="AI250" s="73">
        <f>IF(GESTEP(Y247-7,0),1,0)</f>
        <v>1</v>
      </c>
      <c r="AJ250" s="73">
        <f>IF(GESTEP(Y247-8,0),1,0)</f>
        <v>1</v>
      </c>
      <c r="AK250" s="73">
        <f>IF(GESTEP(Y247-9,0),1,0)</f>
        <v>1</v>
      </c>
      <c r="AL250" s="73">
        <f>IF(GESTEP(Y247-10,0),1,0)</f>
        <v>1</v>
      </c>
      <c r="AM250" s="73">
        <f>IF(GESTEP(Y247-11,0),1,0)</f>
        <v>1</v>
      </c>
      <c r="AN250" s="73">
        <f>IF(GESTEP(Y247-12,0),1,0)</f>
        <v>1</v>
      </c>
      <c r="AO250" s="73">
        <f>IF(GESTEP(Y247-13,0),1,0)</f>
        <v>1</v>
      </c>
      <c r="AP250" s="73">
        <f>IF(GESTEP(Y247-14,0),1,0)</f>
        <v>1</v>
      </c>
      <c r="AQ250" s="73">
        <f>IF(GESTEP(Y247-15,0),1,0)</f>
        <v>1</v>
      </c>
      <c r="AR250" s="73">
        <f>IF(GESTEP(Y247-16,0),1,0)</f>
        <v>1</v>
      </c>
      <c r="AS250" s="73">
        <f>IF(GESTEP(Y247-17,0),1,0)</f>
        <v>1</v>
      </c>
      <c r="AT250" s="73">
        <f>IF(GESTEP(Y247-18,0),1,0)</f>
        <v>1</v>
      </c>
      <c r="AU250" s="71"/>
      <c r="AV250" s="71"/>
    </row>
    <row r="251" spans="1:48" s="3" customFormat="1" ht="20.100000000000001" customHeight="1" x14ac:dyDescent="0.25">
      <c r="A251" s="88" t="s">
        <v>4</v>
      </c>
      <c r="B251" s="88"/>
      <c r="C251" s="88"/>
      <c r="D251" s="70">
        <f>IF(AA247=0,(infos!B4),(infos!B5))</f>
        <v>333</v>
      </c>
      <c r="E251" s="70">
        <f>IF(AA247=0,(infos!C4),(infos!C5))</f>
        <v>394</v>
      </c>
      <c r="F251" s="70">
        <f>IF(AA247=0,(infos!D4),(infos!D5))</f>
        <v>149</v>
      </c>
      <c r="G251" s="70">
        <f>IF(AA247=0,(infos!E4),(infos!E5))</f>
        <v>315</v>
      </c>
      <c r="H251" s="70">
        <f>IF(AA247=0,(infos!F4),(infos!F5))</f>
        <v>307</v>
      </c>
      <c r="I251" s="70">
        <f>IF(AA247=0,(infos!G4),(infos!G5))</f>
        <v>148</v>
      </c>
      <c r="J251" s="70">
        <f>IF(AA247=0,(infos!H4),(infos!H5))</f>
        <v>447</v>
      </c>
      <c r="K251" s="70">
        <f>IF(AA247=0,(infos!I4),(infos!I5))</f>
        <v>168</v>
      </c>
      <c r="L251" s="70">
        <f>IF(AA247=0,(infos!J4),(infos!J5))</f>
        <v>441</v>
      </c>
      <c r="M251" s="71"/>
      <c r="N251" s="70">
        <f>SUM(D251:L251)</f>
        <v>2702</v>
      </c>
      <c r="O251" s="71"/>
      <c r="P251" s="70">
        <f>IF(AA247=0,(infos!L4),(infos!L5))</f>
        <v>302</v>
      </c>
      <c r="Q251" s="70">
        <f>IF(AA247=0,(infos!M4),(infos!M5))</f>
        <v>410</v>
      </c>
      <c r="R251" s="70">
        <f>IF(AA247=0,(infos!N4),(infos!N5))</f>
        <v>325</v>
      </c>
      <c r="S251" s="70">
        <f>IF(AA247=0,(infos!O4),(infos!O5))</f>
        <v>422</v>
      </c>
      <c r="T251" s="70">
        <f>IF(AA247=0,(infos!P4),(infos!P5))</f>
        <v>142</v>
      </c>
      <c r="U251" s="70">
        <f>IF(AA247=0,(infos!Q4),(infos!Q5))</f>
        <v>310</v>
      </c>
      <c r="V251" s="70">
        <f>IF(AA247=0,(infos!R4),(infos!R5))</f>
        <v>354</v>
      </c>
      <c r="W251" s="70">
        <f>IF(AA247=0,(infos!S4),(infos!S5))</f>
        <v>151</v>
      </c>
      <c r="X251" s="70">
        <f>IF(AA247=0,(infos!T4),(infos!T5))</f>
        <v>367</v>
      </c>
      <c r="Y251" s="70">
        <f>SUM(P251:X251)</f>
        <v>2783</v>
      </c>
      <c r="Z251" s="71"/>
      <c r="AA251" s="70">
        <f>SUM(N251,Y251)</f>
        <v>5485</v>
      </c>
      <c r="AB251" s="71"/>
      <c r="AC251" s="73">
        <f>IF(GESTEP(Y247-19,0),1,0)</f>
        <v>1</v>
      </c>
      <c r="AD251" s="73">
        <f>IF(GESTEP(Y247-20,0),1,0)</f>
        <v>1</v>
      </c>
      <c r="AE251" s="73">
        <f>IF(GESTEP(Y247-21,0),1,0)</f>
        <v>1</v>
      </c>
      <c r="AF251" s="73">
        <f>IF(GESTEP(Y247-22,0),1,0)</f>
        <v>1</v>
      </c>
      <c r="AG251" s="73">
        <f>IF(GESTEP(Y247-23,0),1,0)</f>
        <v>1</v>
      </c>
      <c r="AH251" s="73">
        <f>IF(GESTEP(Y247-24,0),1,0)</f>
        <v>1</v>
      </c>
      <c r="AI251" s="73">
        <f>IF(GESTEP(Y247-25,0),1,0)</f>
        <v>1</v>
      </c>
      <c r="AJ251" s="73">
        <f>IF(GESTEP(Y247-26,0),1,0)</f>
        <v>1</v>
      </c>
      <c r="AK251" s="73">
        <f>IF(GESTEP(Y247-27,0),1,0)</f>
        <v>1</v>
      </c>
      <c r="AL251" s="73">
        <f>IF(GESTEP(Y247-28,0),1,0)</f>
        <v>1</v>
      </c>
      <c r="AM251" s="73">
        <f>IF(GESTEP(Y247-29,0),1,0)</f>
        <v>1</v>
      </c>
      <c r="AN251" s="73">
        <f>IF(GESTEP(Y247-30,0),1,0)</f>
        <v>1</v>
      </c>
      <c r="AO251" s="73">
        <f>IF(GESTEP(Y247-31,0),1,0)</f>
        <v>1</v>
      </c>
      <c r="AP251" s="73">
        <f>IF(GESTEP(Y247-32,0),1,0)</f>
        <v>1</v>
      </c>
      <c r="AQ251" s="73">
        <f>IF(GESTEP(Y247-33,0),1,0)</f>
        <v>0</v>
      </c>
      <c r="AR251" s="73">
        <f>IF(GESTEP(Y247-34,0),1,0)</f>
        <v>0</v>
      </c>
      <c r="AS251" s="73">
        <f>IF(GESTEP(Y247-35,0),1,0)</f>
        <v>0</v>
      </c>
      <c r="AT251" s="73">
        <f>IF(GESTEP(Y247-36,0),1,0)</f>
        <v>0</v>
      </c>
      <c r="AU251" s="71"/>
      <c r="AV251" s="71"/>
    </row>
    <row r="252" spans="1:48" s="3" customFormat="1" ht="20.100000000000001" customHeight="1" x14ac:dyDescent="0.25">
      <c r="A252" s="88" t="s">
        <v>0</v>
      </c>
      <c r="B252" s="88"/>
      <c r="C252" s="88"/>
      <c r="D252" s="70">
        <f t="shared" ref="D252:L252" si="150">D47</f>
        <v>8</v>
      </c>
      <c r="E252" s="70">
        <f t="shared" si="150"/>
        <v>12</v>
      </c>
      <c r="F252" s="70">
        <f t="shared" si="150"/>
        <v>6</v>
      </c>
      <c r="G252" s="70">
        <f t="shared" si="150"/>
        <v>14</v>
      </c>
      <c r="H252" s="70">
        <f t="shared" si="150"/>
        <v>10</v>
      </c>
      <c r="I252" s="70">
        <f t="shared" si="150"/>
        <v>18</v>
      </c>
      <c r="J252" s="70">
        <f t="shared" si="150"/>
        <v>4</v>
      </c>
      <c r="K252" s="70">
        <f t="shared" si="150"/>
        <v>16</v>
      </c>
      <c r="L252" s="70">
        <f t="shared" si="150"/>
        <v>2</v>
      </c>
      <c r="M252" s="71"/>
      <c r="N252" s="59"/>
      <c r="O252" s="71"/>
      <c r="P252" s="70">
        <f t="shared" ref="P252:X252" si="151">P47</f>
        <v>15</v>
      </c>
      <c r="Q252" s="70">
        <f t="shared" si="151"/>
        <v>9</v>
      </c>
      <c r="R252" s="70">
        <f t="shared" si="151"/>
        <v>11</v>
      </c>
      <c r="S252" s="70">
        <f t="shared" si="151"/>
        <v>3</v>
      </c>
      <c r="T252" s="70">
        <f t="shared" si="151"/>
        <v>13</v>
      </c>
      <c r="U252" s="70">
        <f t="shared" si="151"/>
        <v>5</v>
      </c>
      <c r="V252" s="70">
        <f t="shared" si="151"/>
        <v>7</v>
      </c>
      <c r="W252" s="70">
        <f t="shared" si="151"/>
        <v>17</v>
      </c>
      <c r="X252" s="70">
        <f t="shared" si="151"/>
        <v>1</v>
      </c>
      <c r="Y252" s="59"/>
      <c r="Z252" s="71"/>
      <c r="AA252" s="70"/>
      <c r="AB252" s="71"/>
      <c r="AC252" s="73">
        <f>IF(GESTEP(Y247-37,0),1,0)</f>
        <v>0</v>
      </c>
      <c r="AD252" s="73">
        <f>IF(GESTEP(Y247-378,0),1,0)</f>
        <v>0</v>
      </c>
      <c r="AE252" s="73">
        <f>IF(GESTEP(Y247-389,0),1,0)</f>
        <v>0</v>
      </c>
      <c r="AF252" s="73">
        <f>IF(GESTEP(Y247-40,0),1,0)</f>
        <v>0</v>
      </c>
      <c r="AG252" s="73">
        <f>IF(GESTEP(Y247-41,0),1,0)</f>
        <v>0</v>
      </c>
      <c r="AH252" s="73">
        <f>IF(GESTEP(Y247-42,0),1,0)</f>
        <v>0</v>
      </c>
      <c r="AI252" s="73">
        <f>IF(GESTEP(Y247-43,0),1,0)</f>
        <v>0</v>
      </c>
      <c r="AJ252" s="73">
        <f>IF(GESTEP(Y247-44,0),1,0)</f>
        <v>0</v>
      </c>
      <c r="AK252" s="73">
        <f>IF(GESTEP(Y247-45,0),1,0)</f>
        <v>0</v>
      </c>
      <c r="AL252" s="73">
        <f>IF(GESTEP(Y247-46,0),1,0)</f>
        <v>0</v>
      </c>
      <c r="AM252" s="73">
        <f>IF(GESTEP(Y247-47,0),1,0)</f>
        <v>0</v>
      </c>
      <c r="AN252" s="73">
        <f>IF(GESTEP(Y247-48,0),1,0)</f>
        <v>0</v>
      </c>
      <c r="AO252" s="73">
        <f>IF(GESTEP(Y247-49,0),1,0)</f>
        <v>0</v>
      </c>
      <c r="AP252" s="73">
        <f>IF(GESTEP(Y247-50,0),1,0)</f>
        <v>0</v>
      </c>
      <c r="AQ252" s="73">
        <f>IF(GESTEP(Y247-51,0),1,0)</f>
        <v>0</v>
      </c>
      <c r="AR252" s="73">
        <f>IF(GESTEP(Y247-52,0),1,0)</f>
        <v>0</v>
      </c>
      <c r="AS252" s="73">
        <f>IF(GESTEP(Y247-53,0),1,0)</f>
        <v>0</v>
      </c>
      <c r="AT252" s="73">
        <f>IF(GESTEP(Y247-54,0),1,0)</f>
        <v>0</v>
      </c>
      <c r="AU252" s="71"/>
      <c r="AV252" s="71"/>
    </row>
    <row r="253" spans="1:48" s="3" customFormat="1" ht="20.100000000000001" customHeight="1" x14ac:dyDescent="0.25">
      <c r="A253" s="88" t="s">
        <v>2</v>
      </c>
      <c r="B253" s="88"/>
      <c r="C253" s="88"/>
      <c r="D253" s="13">
        <f>IF(D252-AC249=0,(AC253),IF(D252-AD249=0,(AD253),IF(D252-AE249=0,(AE253),IF(D252-AF249=0,(AF253),IF(D252-AG249=0,(AG253),IF(D252-AH249=0,(AH253),IF(D252-AI249=0,(AI253),IF(D252-AJ249=0,(AJ253),IF(D252-AK249=0,(AK253),IF(D252-AL249=0,(AL253),IF(D252-AM249=0,(AM253),IF(D252-AN249=0,(AN253),IF(D252-AO249=0,(AO253),IF(D252-AP249=0,(AP253),IF(D252-AQ249=0,(AQ253),IF(D252-AR249=0,(AR253),IF(D252-AS249=0,(AS253),IF(D252-AT249=0,(AT253)))))))))))))))))))</f>
        <v>2</v>
      </c>
      <c r="E253" s="13">
        <f t="shared" ref="E253" si="152">IF(E252-AD249=0,(AD253),IF(E252-AE249=0,(AE253),IF(E252-AF249=0,(AF253),IF(E252-AG249=0,(AG253),IF(E252-AH249=0,(AH253),IF(E252-AI249=0,(AI253),IF(E252-AJ249=0,(AJ253),IF(E252-AK249=0,(AK253),IF(E252-AL249=0,(AL253),IF(E252-AM249=0,(AM253),IF(E252-AN249=0,(AN253),IF(E252-AO249=0,(AO253),IF(E252-AP249=0,(AP253),IF(E252-AQ249=0,(AQ253),IF(E252-AR249=0,(AR253),IF(E252-AS249=0,(AS253),IF(E252-AT249=0,(AT253),IF(E252-AU249=0,(AU253)))))))))))))))))))</f>
        <v>2</v>
      </c>
      <c r="F253" s="13">
        <f>IF(F252-AE249=0,(AE253),IF(F252-AF249=0,(AF253),IF(F252-AG249=0,(AG253),IF(F252-AH249=0,(AH253),IF(F252-AI249=0,(AI253),IF(F252-AJ249=0,(AJ253),IF(F252-AK249=0,(AK253),IF(F252-AL249=0,(AL253),IF(F252-AM249=0,(AM253),IF(F252-AN249=0,(AN253),IF(F252-AO249=0,(AO253),IF(F252-AP249=0,(AP253),IF(F252-AQ249=0,(AQ253),IF(F252-AR249=0,(AR253),IF(F252-AS249=0,(AS253),IF(F252-AT249=0,(AT253),IF(F252-AU249=0,(AU253),IF(F252-AV249=0,(AV253)))))))))))))))))))</f>
        <v>2</v>
      </c>
      <c r="G253" s="13">
        <f t="shared" ref="G253" si="153">IF(G252-AF249=0,(AF253),IF(G252-AG249=0,(AG253),IF(G252-AH249=0,(AH253),IF(G252-AI249=0,(AI253),IF(G252-AJ249=0,(AJ253),IF(G252-AK249=0,(AK253),IF(G252-AL249=0,(AL253),IF(G252-AM249=0,(AM253),IF(G252-AN249=0,(AN253),IF(G252-AO249=0,(AO253),IF(G252-AP249=0,(AP253),IF(G252-AQ249=0,(AQ253),IF(G252-AR249=0,(AR253),IF(G252-AS249=0,(AS253),IF(G252-AT249=0,(AT253),IF(G252-AU249=0,(AU253),IF(G252-AV249=0,(AV253),IF(G252-AW249=0,(AW253)))))))))))))))))))</f>
        <v>2</v>
      </c>
      <c r="H253" s="13">
        <f>IF(H252-AG249=0,(AG253),IF(H252-AH249=0,(AH253),IF(H252-AI249=0,(AI253),IF(H252-AJ249=0,(AJ253),IF(H252-AK249=0,(AK253),IF(H252-AL249=0,(AL253),IF(H252-AM249=0,(AM253),IF(H252-AN249=0,(AN253),IF(H252-AO249=0,(AO253),IF(H252-AP249=0,(AP253),IF(H252-AQ249=0,(AQ253),IF(H252-AR249=0,(AR253),IF(H252-AS249=0,(AS253),IF(H252-AT249=0,(AT253),IF(H252-AC249=0,(AC253),IF(H252-AD249=0,(AD253),IF(H252-AE249=0,(AE253),IF(H252-AF249=0,(AF253)))))))))))))))))))</f>
        <v>2</v>
      </c>
      <c r="I253" s="13">
        <f t="shared" ref="I253" si="154">IF(I252-AH249=0,(AH253),IF(I252-AI249=0,(AI253),IF(I252-AJ249=0,(AJ253),IF(I252-AK249=0,(AK253),IF(I252-AL249=0,(AL253),IF(I252-AM249=0,(AM253),IF(I252-AN249=0,(AN253),IF(I252-AO249=0,(AO253),IF(I252-AP249=0,(AP253),IF(I252-AQ249=0,(AQ253),IF(I252-AR249=0,(AR253),IF(I252-AS249=0,(AS253),IF(I252-AT249=0,(AT253),IF(I252-AU249=0,(AU253),IF(I252-AV249=0,(AV253),IF(I252-AW249=0,(AW253),IF(I252-AX249=0,(AX253),IF(I252-AY249=0,(AY253)))))))))))))))))))</f>
        <v>1</v>
      </c>
      <c r="J253" s="13">
        <f>IF(J252-AI249=0,(AI253),IF(J252-AJ249=0,(AJ253),IF(J252-AK249=0,(AK253),IF(J252-AL249=0,(AL253),IF(J252-AM249=0,(AM253),IF(J252-AN249=0,(AN253),IF(J252-AO249=0,(AO253),IF(J252-AP249=0,(AP253),IF(J252-AQ249=0,(AQ253),IF(J252-AR249=0,(AR253),IF(J252-AS249=0,(AS253),IF(J252-AT249=0,(AT253),IF(J252-AC249=0,(AC253),IF(J252-AD249=0,(AD253),IF(J252-AE249=0,(AE253),IF(J252-AF249=0,(AF253),IF(J252-AG249=0,(AG253),IF(J252-AH249=0,(AH253)))))))))))))))))))</f>
        <v>2</v>
      </c>
      <c r="K253" s="13">
        <f>IF(K252-AJ249=0,(AJ253),IF(K252-AK249=0,(AK253),IF(K252-AL249=0,(AL253),IF(K252-AM249=0,(AM253),IF(K252-AN249=0,(AN253),IF(K252-AO249=0,(AO253),IF(K252-AP249=0,(AP253),IF(K252-AQ249=0,(AQ253),IF(K252-AR249=0,(AR253),IF(K252-AS249=0,(AS253),IF(K252-AT249=0,(AT253),IF(K252-AC249=0,(AC253),IF(K252-AD249=0,(AD253),IF(K252-AE249=0,(AE253),IF(K252-AF249=0,(AF253),IF(K252-AG249=0,(AG253),IF(K252-AH249=0,(AH253),IF(K252-AI249=0,(AI253)))))))))))))))))))</f>
        <v>1</v>
      </c>
      <c r="L253" s="13">
        <f>IF(L252-AK249=0,(AK253),IF(L252-AL249=0,(AL253),IF(L252-AM249=0,(AM253),IF(L252-AN249=0,(AN253),IF(L252-AO249=0,(AO253),IF(L252-AP249=0,(AP253),IF(L252-AQ249=0,(AQ253),IF(L252-AR249=0,(AR253),IF(L252-AS249=0,(AS253),IF(L252-AT249=0,(AT253),IF(L252-AU249=0,(AU253),IF(L252-AD249=0,(AD253),IF(L252-AE249=0,(AE253),IF(L252-AF249=0,(AF253),IF(L252-AG249=0,(AG253),IF(L252-AH249=0,(AH253),IF(L252-AI249=0,(AI253),IF(L252-AJ249=0,(AJ253)))))))))))))))))))</f>
        <v>2</v>
      </c>
      <c r="N253" s="13">
        <f>IF(D253="",(""),SUM(D253:L253))</f>
        <v>16</v>
      </c>
      <c r="P253" s="13">
        <f>IF(P252-AO249=0,(AO253),IF(P252-AP249=0,(AP253),IF(P252-AQ249=0,(AQ253),IF(P252-AR249=0,(AR253),IF(P252-AS249=0,(AS253),IF(P252-AT249=0,(AT253),IF(P252-AC249=0,(AC253),IF(P252-AD249=0,(AD253),IF(P252-AE249=0,(AE253),IF(P252-AF249=0,(AF253),IF(P252-AG249=0,(AG253),IF(P252-AH249=0,(AH253),IF(P252-AI249=0,(AI253),IF(P252-AJ249=0,(AJ253),IF(P252-AK249=0,(AK253),IF(P252-AL249=0,(AL253),IF(P252-AM249=0,(AM253),IF(P252-AN249=0,(AN253)))))))))))))))))))</f>
        <v>1</v>
      </c>
      <c r="Q253" s="13">
        <f>IF(Q252-AP249=0,(AP253),IF(Q252-AQ249=0,(AQ253),IF(Q252-AR249=0,(AR253),IF(Q252-AS249=0,(AS253),IF(Q252-AT249=0,(AT253),IF(Q252-AC249=0,(AC253),IF(Q252-AD249=0,(AD253),IF(Q252-AE249=0,(AE253),IF(Q252-AF249=0,(AF253),IF(Q252-AG249=0,(AG253),IF(Q252-AH249=0,(AH253),IF(Q252-AI249=0,(AI253),IF(Q252-AJ249=0,(AJ253),IF(Q252-AK249=0,(AK253),IF(Q252-AL249=0,(AL253),IF(Q252-AM249=0,(AM253),IF(Q252-AN249=0,(AN253),IF(Q252-AO249=0,(AO253)))))))))))))))))))</f>
        <v>2</v>
      </c>
      <c r="R253" s="13">
        <f>IF(R252-AQ249=0,(AQ253),IF(R252-AR249=0,(AR253),IF(R252-AS249=0,(AS253),IF(R252-AT249=0,(AT253),IF(R252-AC249=0,(AC253),IF(R252-AD249=0,(AD253),IF(R252-AE249=0,(AE253),IF(R252-AF249=0,(AF253),IF(R252-AG249=0,(AG253),IF(R252-AH249=0,(AH253),IF(R252-AI249=0,(AI253),IF(R252-AJ249=0,(AJ253),IF(R252-AK249=0,(AK253),IF(R252-AL249=0,(AL253),IF(R252-AM249=0,(AM253),IF(R252-AN249=0,(AN253),IF(R252-AO249=0,(AO253),IF(R252-AP249=0,(AP253)))))))))))))))))))</f>
        <v>2</v>
      </c>
      <c r="S253" s="13">
        <f>IF(S252-AR249=0,(AR253),IF(S252-AS249=0,(AS253),IF(S252-AT249=0,(AT253),IF(S252-AC249=0,(AC253),IF(S252-AD249=0,(AD253),IF(S252-AE249=0,(AE253),IF(S252-AF249=0,(AF253),IF(S252-AG249=0,(AG253),IF(S252-AH249=0,(AH253),IF(S252-AI249=0,(AI253),IF(S252-AJ249=0,(AJ253),IF(S252-AK249=0,(AK253),IF(S252-AL249=0,(AL253),IF(S252-AM249=0,(AM253),IF(S252-AN249=0,(AN253),IF(S252-AO249=0,(AO253),IF(S252-AP249=0,(AP253),IF(S252-AQ249=0,(AQ253)))))))))))))))))))</f>
        <v>2</v>
      </c>
      <c r="T253" s="13">
        <f>IF(T252-AS249=0,(AS253),IF(T252-AT249=0,(AT253),IF(T252-AC249=0,(AC253),IF(T252-AD249=0,(AD253),IF(T252-AE249=0,(AE253),IF(T252-AF249=0,(AF253),IF(T252-AG249=0,(AG253),IF(T252-AH249=0,(AH253),IF(T252-AI249=0,(AI253),IF(T252-AJ249=0,(AJ253),IF(T252-AK249=0,(AK253),IF(T252-AL249=0,(AL253),IF(T252-AM249=0,(AM253),IF(T252-AN249=0,(AN253),IF(T252-AO249=0,(AO253),IF(T252-AP249=0,(AP253),IF(T252-AQ249=0,(AQ253),IF(T252-AR249=0,(AR253)))))))))))))))))))</f>
        <v>2</v>
      </c>
      <c r="U253" s="13">
        <f>IF(U252-AT249=0,(AT253),IF(U252-AC249=0,(AC253),IF(U252-AD249=0,(AD253),IF(U252-AE249=0,(AE253),IF(U252-AF249=0,(AF253),IF(U252-AG249=0,(AG253),IF(U252-AH249=0,(AH253),IF(U252-AI249=0,(AI253),IF(U252-AJ249=0,(AJ253),IF(U252-AK249=0,(AK253),IF(U252-AL249=0,(AL253),IF(U252-AM249=0,(AM253),IF(U252-AN249=0,(AN253),IF(U252-AO249=0,(AO253),IF(U252-AP249=0,(AP253),IF(U252-AQ249=0,(AQ253),IF(U252-AR249=0,(AR253),IF(U252-AS249=0,(AS253)))))))))))))))))))</f>
        <v>2</v>
      </c>
      <c r="V253" s="13">
        <f>IF(V252-AC249=0,(AC253),IF(V252-AD249=0,(AD253),IF(V252-AE249=0,(AE253),IF(V252-AF249=0,(AF253),IF(V252-AG249=0,(AG253),IF(V252-AH249=0,(AH253),IF(V252-AI249=0,(AI253),IF(V252-AJ249=0,(AJ253),IF(V252-AK249=0,(AK253),IF(V252-AL249=0,(AL253),IF(V252-AM249=0,(AM253),IF(V252-AN249=0,(AN253),IF(V252-AO249=0,(AO253),IF(V252-AP249=0,(AP253),IF(V252-AQ249=0,(AQ253),IF(V252-AR249=0,(AR253),IF(V252-AS249=0,(AS253),IF(V252-AT249=0,(AT253)))))))))))))))))))</f>
        <v>2</v>
      </c>
      <c r="W253" s="13">
        <f>IF(W252-AD249=0,(AD253),IF(W252-AE249=0,(AE253),IF(W252-AF249=0,(AF253),IF(W252-AG249=0,(AG253),IF(W252-AH249=0,(AH253),IF(W252-AI249=0,(AI253),IF(W252-AJ249=0,(AJ253),IF(W252-AK249=0,(AK253),IF(W252-AL249=0,(AL253),IF(W252-AM249=0,(AM253),IF(W252-AN249=0,(AN253),IF(W252-AO249=0,(AO253),IF(W252-AP249=0,(AP253),IF(W252-AQ249=0,(AQ253),IF(W252-AR249=0,(AR253),IF(W252-AS249=0,(AS253),IF(W252-AT249=0,(AT253),IF(W252-AC249=0,(AC253)))))))))))))))))))</f>
        <v>1</v>
      </c>
      <c r="X253" s="13">
        <f>IF(X252-AE249=0,(AE253),IF(X252-AF249=0,(AF253),IF(X252-AG249=0,(AG253),IF(X252-AH249=0,(AH253),IF(X252-AI249=0,(AI253),IF(X252-AJ249=0,(AJ253),IF(X252-AK249=0,(AK253),IF(X252-AL249=0,(AL253),IF(X252-AM249=0,(AM253),IF(X252-AN249=0,(AN253),IF(X252-AO249=0,(AO253),IF(X252-AP249=0,(AP253),IF(X252-AQ249=0,(AQ253),IF(X252-AR249=0,(AR253),IF(X252-AS249=0,(AS253),IF(X252-AT249=0,(AT253),IF(X252-AC249=0,(AC253),IF(X252-AD249=0,(AD253)))))))))))))))))))</f>
        <v>2</v>
      </c>
      <c r="Y253" s="16">
        <f>IF(L247="",(""),SUM(P253:X253))</f>
        <v>16</v>
      </c>
      <c r="AA253" s="13">
        <f>IF(D253="",(""),SUM(N253,Y253))</f>
        <v>32</v>
      </c>
      <c r="AB253" s="72" t="s">
        <v>2</v>
      </c>
      <c r="AC253" s="73">
        <f xml:space="preserve"> SUM(AC250,AC251,AC252)</f>
        <v>2</v>
      </c>
      <c r="AD253" s="73">
        <f t="shared" ref="AD253:AK253" si="155" xml:space="preserve"> SUM(AD250,AD251,AD252)</f>
        <v>2</v>
      </c>
      <c r="AE253" s="73">
        <f t="shared" si="155"/>
        <v>2</v>
      </c>
      <c r="AF253" s="73">
        <f t="shared" si="155"/>
        <v>2</v>
      </c>
      <c r="AG253" s="73">
        <f t="shared" si="155"/>
        <v>2</v>
      </c>
      <c r="AH253" s="73">
        <f t="shared" si="155"/>
        <v>2</v>
      </c>
      <c r="AI253" s="73">
        <f t="shared" si="155"/>
        <v>2</v>
      </c>
      <c r="AJ253" s="73">
        <f t="shared" si="155"/>
        <v>2</v>
      </c>
      <c r="AK253" s="73">
        <f t="shared" si="155"/>
        <v>2</v>
      </c>
      <c r="AL253" s="73">
        <f xml:space="preserve"> SUM(AL250,AL251,AL252)</f>
        <v>2</v>
      </c>
      <c r="AM253" s="73">
        <f t="shared" ref="AM253:AT253" si="156" xml:space="preserve"> SUM(AM250,AM251,AM252)</f>
        <v>2</v>
      </c>
      <c r="AN253" s="73">
        <f t="shared" si="156"/>
        <v>2</v>
      </c>
      <c r="AO253" s="73">
        <f t="shared" si="156"/>
        <v>2</v>
      </c>
      <c r="AP253" s="73">
        <f t="shared" si="156"/>
        <v>2</v>
      </c>
      <c r="AQ253" s="73">
        <f t="shared" si="156"/>
        <v>1</v>
      </c>
      <c r="AR253" s="73">
        <f t="shared" si="156"/>
        <v>1</v>
      </c>
      <c r="AS253" s="73">
        <f t="shared" si="156"/>
        <v>1</v>
      </c>
      <c r="AT253" s="73">
        <f t="shared" si="156"/>
        <v>1</v>
      </c>
      <c r="AU253" s="71">
        <f>SUM(AC253:AT253)</f>
        <v>32</v>
      </c>
      <c r="AV253" s="71"/>
    </row>
    <row r="254" spans="1:48" s="3" customFormat="1" ht="4.5" customHeight="1" x14ac:dyDescent="0.25">
      <c r="A254" s="71"/>
      <c r="B254" s="71"/>
      <c r="C254" s="71"/>
      <c r="D254" s="17"/>
      <c r="E254" s="9"/>
      <c r="F254" s="9"/>
      <c r="G254" s="9"/>
      <c r="H254" s="9"/>
      <c r="I254" s="9"/>
      <c r="J254" s="9"/>
      <c r="K254" s="9"/>
      <c r="L254" s="9"/>
      <c r="N254" s="17"/>
      <c r="P254" s="9"/>
      <c r="Q254" s="9"/>
      <c r="R254" s="9"/>
      <c r="S254" s="9"/>
      <c r="T254" s="9"/>
      <c r="U254" s="9"/>
      <c r="V254" s="9"/>
      <c r="W254" s="9"/>
      <c r="X254" s="9"/>
      <c r="Y254" s="17"/>
      <c r="AA254" s="9"/>
      <c r="AB254" s="71"/>
      <c r="AC254" s="71"/>
      <c r="AD254" s="71"/>
      <c r="AE254" s="71"/>
      <c r="AF254" s="71"/>
      <c r="AG254" s="71"/>
      <c r="AH254" s="71"/>
      <c r="AI254" s="71"/>
      <c r="AJ254" s="71"/>
      <c r="AK254" s="71"/>
      <c r="AL254" s="71"/>
      <c r="AM254" s="71"/>
      <c r="AN254" s="71"/>
      <c r="AO254" s="71"/>
      <c r="AP254" s="71"/>
      <c r="AQ254" s="71"/>
      <c r="AR254" s="71"/>
      <c r="AS254" s="71"/>
      <c r="AT254" s="71"/>
      <c r="AU254" s="71"/>
      <c r="AV254" s="71"/>
    </row>
    <row r="255" spans="1:48" s="3" customFormat="1" ht="19.5" customHeight="1" x14ac:dyDescent="0.25">
      <c r="A255" s="88" t="s">
        <v>21</v>
      </c>
      <c r="B255" s="88"/>
      <c r="C255" s="88"/>
      <c r="D255" s="16"/>
      <c r="E255" s="13"/>
      <c r="F255" s="13"/>
      <c r="G255" s="13"/>
      <c r="H255" s="13"/>
      <c r="I255" s="13"/>
      <c r="J255" s="13"/>
      <c r="K255" s="13"/>
      <c r="L255" s="13"/>
      <c r="N255" s="13" t="str">
        <f>IF(D255="",(""),SUM(D255:L255))</f>
        <v/>
      </c>
      <c r="P255" s="13"/>
      <c r="Q255" s="13"/>
      <c r="R255" s="13"/>
      <c r="S255" s="13"/>
      <c r="T255" s="13"/>
      <c r="U255" s="13"/>
      <c r="V255" s="13"/>
      <c r="W255" s="13"/>
      <c r="X255" s="13"/>
      <c r="Y255" s="13" t="str">
        <f>IF(P255="",(""),SUM(P255:X255))</f>
        <v/>
      </c>
      <c r="AA255" s="13" t="str">
        <f>IF(N255="",(""),SUM(N255,Y255))</f>
        <v/>
      </c>
      <c r="AB255" s="71"/>
      <c r="AC255" s="71"/>
      <c r="AD255" s="71"/>
      <c r="AE255" s="71"/>
      <c r="AF255" s="71"/>
      <c r="AG255" s="71"/>
      <c r="AH255" s="71"/>
      <c r="AI255" s="71"/>
      <c r="AJ255" s="71"/>
      <c r="AK255" s="71"/>
      <c r="AL255" s="71"/>
      <c r="AM255" s="71"/>
      <c r="AN255" s="71"/>
      <c r="AO255" s="71"/>
      <c r="AP255" s="71"/>
      <c r="AQ255" s="71"/>
      <c r="AR255" s="71"/>
      <c r="AS255" s="71"/>
      <c r="AT255" s="71"/>
      <c r="AU255" s="71"/>
      <c r="AV255" s="71"/>
    </row>
    <row r="256" spans="1:48" s="3" customFormat="1" ht="5.0999999999999996" customHeight="1" x14ac:dyDescent="0.25">
      <c r="A256" s="71"/>
      <c r="B256" s="71"/>
      <c r="C256" s="71"/>
      <c r="D256" s="17"/>
      <c r="E256" s="9"/>
      <c r="F256" s="9"/>
      <c r="G256" s="9"/>
      <c r="H256" s="9"/>
      <c r="I256" s="9"/>
      <c r="J256" s="9"/>
      <c r="K256" s="9"/>
      <c r="L256" s="9"/>
      <c r="N256" s="17"/>
      <c r="P256" s="9"/>
      <c r="Q256" s="9"/>
      <c r="R256" s="9"/>
      <c r="S256" s="9"/>
      <c r="T256" s="9"/>
      <c r="U256" s="9"/>
      <c r="V256" s="9"/>
      <c r="W256" s="9"/>
      <c r="X256" s="9"/>
      <c r="Y256" s="17"/>
      <c r="AA256" s="9"/>
      <c r="AB256" s="71"/>
      <c r="AC256" s="71"/>
      <c r="AD256" s="71"/>
      <c r="AE256" s="71"/>
      <c r="AF256" s="71"/>
      <c r="AG256" s="71"/>
      <c r="AH256" s="71"/>
      <c r="AI256" s="71"/>
      <c r="AJ256" s="71"/>
      <c r="AK256" s="71"/>
      <c r="AL256" s="71"/>
      <c r="AM256" s="71"/>
      <c r="AN256" s="71"/>
      <c r="AO256" s="71"/>
      <c r="AP256" s="71"/>
      <c r="AQ256" s="71"/>
      <c r="AR256" s="71"/>
      <c r="AS256" s="71"/>
      <c r="AT256" s="71"/>
      <c r="AU256" s="71"/>
      <c r="AV256" s="71"/>
    </row>
    <row r="257" spans="1:48" s="3" customFormat="1" ht="19.5" customHeight="1" x14ac:dyDescent="0.25">
      <c r="A257" s="88" t="s">
        <v>22</v>
      </c>
      <c r="B257" s="88"/>
      <c r="C257" s="88"/>
      <c r="D257" s="30" t="str">
        <f>IF(D255=0,(""),IF(D250-D255+2&lt;=0,(0),IF(D250-D255+2=1,(1),IF(D250-D255+2=2,(2),IF(D250-D255+2=3,(3),IF(D250-D255+2=4,(4)))))))</f>
        <v/>
      </c>
      <c r="E257" s="30" t="str">
        <f t="shared" ref="E257:L257" si="157">IF(E255=0,(""),IF(E250-E255+2&lt;=0,(0),IF(E250-E255+2=1,(1),IF(E250-E255+2=2,(2),IF(E250-E255+2=3,(3),IF(E250-E255+2=4,(4)))))))</f>
        <v/>
      </c>
      <c r="F257" s="30" t="str">
        <f t="shared" si="157"/>
        <v/>
      </c>
      <c r="G257" s="30" t="str">
        <f t="shared" si="157"/>
        <v/>
      </c>
      <c r="H257" s="30" t="str">
        <f t="shared" si="157"/>
        <v/>
      </c>
      <c r="I257" s="30" t="str">
        <f t="shared" si="157"/>
        <v/>
      </c>
      <c r="J257" s="30" t="str">
        <f t="shared" si="157"/>
        <v/>
      </c>
      <c r="K257" s="30" t="str">
        <f t="shared" si="157"/>
        <v/>
      </c>
      <c r="L257" s="30" t="str">
        <f t="shared" si="157"/>
        <v/>
      </c>
      <c r="N257" s="16" t="str">
        <f>IF(D257="",(""),SUM(D257:L257))</f>
        <v/>
      </c>
      <c r="P257" s="30" t="str">
        <f>IF(P255=0,(""),IF(P250-P255+2&lt;=0,(0),IF(P250-P255+2=1,(1),IF(P250-P255+2=2,(2),IF(P250-P255+2=3,(3),IF(P250-P255+2=4,(4)))))))</f>
        <v/>
      </c>
      <c r="Q257" s="30" t="str">
        <f t="shared" ref="Q257:X257" si="158">IF(Q255=0,(""),IF(Q250-Q255+2&lt;=0,(0),IF(Q250-Q255+2=1,(1),IF(Q250-Q255+2=2,(2),IF(Q250-Q255+2=3,(3),IF(Q250-Q255+2=4,(4)))))))</f>
        <v/>
      </c>
      <c r="R257" s="30" t="str">
        <f t="shared" si="158"/>
        <v/>
      </c>
      <c r="S257" s="30" t="str">
        <f t="shared" si="158"/>
        <v/>
      </c>
      <c r="T257" s="30" t="str">
        <f t="shared" si="158"/>
        <v/>
      </c>
      <c r="U257" s="30" t="str">
        <f t="shared" si="158"/>
        <v/>
      </c>
      <c r="V257" s="30" t="str">
        <f t="shared" si="158"/>
        <v/>
      </c>
      <c r="W257" s="30" t="str">
        <f t="shared" si="158"/>
        <v/>
      </c>
      <c r="X257" s="30" t="str">
        <f t="shared" si="158"/>
        <v/>
      </c>
      <c r="Y257" s="16" t="str">
        <f>IF(D257="",(""),SUM(P257:X257))</f>
        <v/>
      </c>
      <c r="AA257" s="13" t="str">
        <f>IF(D257="",(""),SUM(N257,Y257))</f>
        <v/>
      </c>
      <c r="AB257" s="71"/>
      <c r="AC257" s="71"/>
      <c r="AD257" s="71"/>
      <c r="AE257" s="71"/>
      <c r="AF257" s="71"/>
      <c r="AG257" s="71"/>
      <c r="AH257" s="71"/>
      <c r="AI257" s="71"/>
      <c r="AJ257" s="71"/>
      <c r="AK257" s="71"/>
      <c r="AL257" s="71"/>
      <c r="AM257" s="71"/>
      <c r="AN257" s="71"/>
      <c r="AO257" s="71"/>
      <c r="AP257" s="71"/>
      <c r="AQ257" s="71"/>
      <c r="AR257" s="71"/>
      <c r="AS257" s="71"/>
      <c r="AT257" s="71"/>
      <c r="AU257" s="71"/>
      <c r="AV257" s="71"/>
    </row>
    <row r="258" spans="1:48" s="3" customFormat="1" ht="5.0999999999999996" customHeight="1" x14ac:dyDescent="0.25">
      <c r="A258" s="89"/>
      <c r="B258" s="90"/>
      <c r="C258" s="90"/>
      <c r="D258" s="49"/>
      <c r="E258" s="21"/>
      <c r="F258" s="21"/>
      <c r="G258" s="21"/>
      <c r="H258" s="21"/>
      <c r="I258" s="21"/>
      <c r="J258" s="21"/>
      <c r="K258" s="21"/>
      <c r="L258" s="21"/>
      <c r="N258" s="49"/>
      <c r="P258" s="21"/>
      <c r="Q258" s="21"/>
      <c r="R258" s="21"/>
      <c r="S258" s="21"/>
      <c r="T258" s="21"/>
      <c r="U258" s="21"/>
      <c r="V258" s="21"/>
      <c r="W258" s="21"/>
      <c r="X258" s="21"/>
      <c r="Y258" s="49"/>
      <c r="AA258" s="50"/>
      <c r="AB258" s="71"/>
      <c r="AC258" s="71"/>
      <c r="AD258" s="71"/>
      <c r="AE258" s="71"/>
      <c r="AF258" s="71"/>
      <c r="AG258" s="71"/>
      <c r="AH258" s="71"/>
      <c r="AI258" s="71"/>
      <c r="AJ258" s="71"/>
      <c r="AK258" s="71"/>
      <c r="AL258" s="71"/>
      <c r="AM258" s="71"/>
      <c r="AN258" s="71"/>
      <c r="AO258" s="71"/>
      <c r="AP258" s="71"/>
      <c r="AQ258" s="71"/>
      <c r="AR258" s="71"/>
      <c r="AS258" s="71"/>
      <c r="AT258" s="71"/>
      <c r="AU258" s="71"/>
      <c r="AV258" s="71"/>
    </row>
    <row r="259" spans="1:48" s="3" customFormat="1" ht="19.5" customHeight="1" x14ac:dyDescent="0.25">
      <c r="A259" s="88" t="s">
        <v>23</v>
      </c>
      <c r="B259" s="88"/>
      <c r="C259" s="88"/>
      <c r="D259" s="30" t="str">
        <f>IF(D255=0,(""),IF(D250+D253-D255+2&lt;=0,(0),IF(D250+D253-D255+2=1,(1),IF(D250+D253-D255+2=2,(2),IF(D250+D253-D255+2=3,(3),IF(D250+D253-D255+2=4,(4),IF(D250+D253-D255+2=5,(5))))))))</f>
        <v/>
      </c>
      <c r="E259" s="30" t="str">
        <f>IF(E255=0,(""),IF(E250+E253-E255+2&lt;=0,(0),IF(E250+E253-E255+2=1,(1),IF(E250+E253-E255+2=2,(2),IF(E250+E253-E255+2=3,(3),IF(E250+E253-E255+2=4,(4),IF(E250+E253-E255+2=5,(5))))))))</f>
        <v/>
      </c>
      <c r="F259" s="30" t="str">
        <f>IF(E255=0,(""),IF(F250+F253-F255+2&lt;=0,(0),IF(F250+F253-F255+2=1,(1),IF(F250+F253-F255+2=2,(2),IF(F250+F253-F255+2=3,(3),IF(F250+F253-F255+2=4,(4),IF(F250+F253-F255+2=5,(5))))))))</f>
        <v/>
      </c>
      <c r="G259" s="30" t="str">
        <f t="shared" ref="G259:L259" si="159">IF(G255=0,(""),IF(G250+G253-G255+2&lt;=0,(0),IF(G250+G253-G255+2=1,(1),IF(G250+G253-G255+2=2,(2),IF(G250+G253-G255+2=3,(3),IF(G250+G253-G255+2=4,(4),IF(G250+G253-G255+2=5,(5))))))))</f>
        <v/>
      </c>
      <c r="H259" s="30" t="str">
        <f t="shared" si="159"/>
        <v/>
      </c>
      <c r="I259" s="30" t="str">
        <f t="shared" si="159"/>
        <v/>
      </c>
      <c r="J259" s="30" t="str">
        <f t="shared" si="159"/>
        <v/>
      </c>
      <c r="K259" s="30" t="str">
        <f t="shared" si="159"/>
        <v/>
      </c>
      <c r="L259" s="30" t="str">
        <f t="shared" si="159"/>
        <v/>
      </c>
      <c r="N259" s="16" t="str">
        <f>IF(D259="",(""),SUM(D259:L259))</f>
        <v/>
      </c>
      <c r="P259" s="30" t="str">
        <f t="shared" ref="P259:X259" si="160">IF(P255=0,(""),IF(P250+P253-P255+2&lt;=0,(0),IF(P250+P253-P255+2=1,(1),IF(P250+P253-P255+2=2,(2),IF(P250+P253-P255+2=3,(3),IF(P250+P253-P255+2=4,(4),IF(P250+P253-P255+2=5,(5))))))))</f>
        <v/>
      </c>
      <c r="Q259" s="30" t="str">
        <f t="shared" si="160"/>
        <v/>
      </c>
      <c r="R259" s="30" t="str">
        <f t="shared" si="160"/>
        <v/>
      </c>
      <c r="S259" s="30" t="str">
        <f t="shared" si="160"/>
        <v/>
      </c>
      <c r="T259" s="30" t="str">
        <f t="shared" si="160"/>
        <v/>
      </c>
      <c r="U259" s="30" t="str">
        <f t="shared" si="160"/>
        <v/>
      </c>
      <c r="V259" s="30" t="str">
        <f t="shared" si="160"/>
        <v/>
      </c>
      <c r="W259" s="30" t="str">
        <f t="shared" si="160"/>
        <v/>
      </c>
      <c r="X259" s="30" t="str">
        <f t="shared" si="160"/>
        <v/>
      </c>
      <c r="Y259" s="16" t="str">
        <f>IF(D259="",(""),SUM(P259:X259))</f>
        <v/>
      </c>
      <c r="AA259" s="13" t="str">
        <f>IF(D259="",(""),SUM(N259,Y259))</f>
        <v/>
      </c>
      <c r="AB259" s="71"/>
      <c r="AC259" s="71"/>
      <c r="AD259" s="71"/>
      <c r="AE259" s="71"/>
      <c r="AF259" s="71"/>
      <c r="AG259" s="71"/>
      <c r="AH259" s="71"/>
      <c r="AI259" s="71"/>
      <c r="AJ259" s="71"/>
      <c r="AK259" s="71"/>
      <c r="AL259" s="71"/>
      <c r="AM259" s="71"/>
      <c r="AN259" s="71"/>
      <c r="AO259" s="71"/>
      <c r="AP259" s="71"/>
      <c r="AQ259" s="71"/>
      <c r="AR259" s="71"/>
      <c r="AS259" s="71"/>
      <c r="AT259" s="71"/>
      <c r="AU259" s="71"/>
      <c r="AV259" s="71"/>
    </row>
    <row r="260" spans="1:48" s="3" customFormat="1" ht="5.0999999999999996" customHeight="1" x14ac:dyDescent="0.25">
      <c r="A260" s="90"/>
      <c r="B260" s="71"/>
      <c r="C260" s="71"/>
      <c r="D260" s="92"/>
      <c r="E260" s="90"/>
      <c r="F260" s="90"/>
      <c r="G260" s="90"/>
      <c r="H260" s="90"/>
      <c r="I260" s="90"/>
      <c r="J260" s="90"/>
      <c r="K260" s="90"/>
      <c r="L260" s="90"/>
      <c r="M260" s="90"/>
      <c r="N260" s="92"/>
      <c r="O260" s="90"/>
      <c r="P260" s="90"/>
      <c r="Q260" s="90"/>
      <c r="R260" s="90"/>
      <c r="S260" s="90"/>
      <c r="T260" s="90"/>
      <c r="U260" s="90"/>
      <c r="V260" s="90"/>
      <c r="W260" s="90"/>
      <c r="X260" s="91"/>
      <c r="Y260" s="92"/>
      <c r="Z260" s="90"/>
      <c r="AA260" s="91"/>
      <c r="AB260" s="71"/>
      <c r="AC260" s="71"/>
      <c r="AD260" s="71"/>
      <c r="AE260" s="71"/>
      <c r="AF260" s="71"/>
      <c r="AG260" s="71"/>
      <c r="AH260" s="71"/>
      <c r="AI260" s="71"/>
      <c r="AJ260" s="71"/>
      <c r="AK260" s="71"/>
      <c r="AL260" s="71"/>
      <c r="AM260" s="71"/>
      <c r="AN260" s="71"/>
      <c r="AO260" s="71"/>
      <c r="AP260" s="71"/>
      <c r="AQ260" s="71"/>
      <c r="AR260" s="71"/>
      <c r="AS260" s="71"/>
      <c r="AT260" s="71"/>
      <c r="AU260" s="71"/>
      <c r="AV260" s="71"/>
    </row>
    <row r="261" spans="1:48" ht="33.950000000000003" customHeight="1" x14ac:dyDescent="0.25">
      <c r="A261" s="88" t="s">
        <v>3</v>
      </c>
      <c r="B261" s="60"/>
      <c r="C261" s="6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7"/>
      <c r="AB261" s="75"/>
      <c r="AC261" s="75"/>
      <c r="AD261" s="75"/>
      <c r="AE261" s="75"/>
      <c r="AF261" s="75"/>
      <c r="AG261" s="75"/>
      <c r="AH261" s="75"/>
      <c r="AI261" s="75"/>
      <c r="AJ261" s="75"/>
      <c r="AK261" s="75"/>
      <c r="AL261" s="75"/>
      <c r="AM261" s="75"/>
      <c r="AN261" s="75"/>
      <c r="AO261" s="75"/>
      <c r="AP261" s="75"/>
      <c r="AQ261" s="75"/>
      <c r="AR261" s="75"/>
      <c r="AS261" s="75"/>
      <c r="AT261" s="75"/>
      <c r="AU261" s="75"/>
      <c r="AV261" s="75"/>
    </row>
    <row r="262" spans="1:48" ht="5.85" customHeight="1" x14ac:dyDescent="0.25">
      <c r="A262" s="93"/>
      <c r="B262" s="60"/>
      <c r="C262" s="60"/>
      <c r="D262" s="77"/>
      <c r="E262" s="94"/>
      <c r="F262" s="94"/>
      <c r="G262" s="94"/>
      <c r="H262" s="94"/>
      <c r="I262" s="95"/>
      <c r="J262" s="95"/>
      <c r="K262" s="95"/>
      <c r="L262" s="95"/>
      <c r="M262" s="95"/>
      <c r="N262" s="95"/>
      <c r="O262" s="95"/>
      <c r="P262" s="95"/>
      <c r="Q262" s="95"/>
      <c r="R262" s="95"/>
      <c r="S262" s="95"/>
      <c r="T262" s="94"/>
      <c r="U262" s="94"/>
      <c r="V262" s="95"/>
      <c r="W262" s="95"/>
      <c r="X262" s="95"/>
      <c r="Y262" s="95"/>
      <c r="Z262" s="94"/>
      <c r="AA262" s="94"/>
      <c r="AB262" s="75"/>
      <c r="AC262" s="75"/>
      <c r="AD262" s="75"/>
      <c r="AE262" s="75"/>
      <c r="AF262" s="75"/>
      <c r="AG262" s="75"/>
      <c r="AH262" s="75"/>
      <c r="AI262" s="75"/>
      <c r="AJ262" s="75"/>
      <c r="AK262" s="75"/>
      <c r="AL262" s="75"/>
      <c r="AM262" s="75"/>
      <c r="AN262" s="75"/>
      <c r="AO262" s="75"/>
      <c r="AP262" s="75"/>
      <c r="AQ262" s="75"/>
      <c r="AR262" s="75"/>
      <c r="AS262" s="75"/>
      <c r="AT262" s="75"/>
      <c r="AU262" s="75"/>
      <c r="AV262" s="75"/>
    </row>
    <row r="263" spans="1:48" ht="21" x14ac:dyDescent="0.25">
      <c r="A263" s="153"/>
      <c r="B263" s="76"/>
      <c r="C263" s="76"/>
      <c r="D263" s="77"/>
      <c r="E263" s="76"/>
      <c r="F263" s="76"/>
      <c r="G263" s="76"/>
      <c r="H263" s="76"/>
      <c r="I263" s="135" t="str">
        <f>infos!$W$1</f>
        <v>GOLF DU CHÂTEAU D'AUGERVILLE</v>
      </c>
      <c r="J263" s="136"/>
      <c r="K263" s="136"/>
      <c r="L263" s="136"/>
      <c r="M263" s="136"/>
      <c r="N263" s="136"/>
      <c r="O263" s="136"/>
      <c r="P263" s="136"/>
      <c r="Q263" s="136"/>
      <c r="R263" s="136"/>
      <c r="S263" s="137"/>
      <c r="T263" s="78"/>
      <c r="U263" s="78"/>
      <c r="V263" s="122">
        <f>infos!$Z$2</f>
        <v>41807</v>
      </c>
      <c r="W263" s="123"/>
      <c r="X263" s="123"/>
      <c r="Y263" s="124"/>
      <c r="Z263" s="79"/>
      <c r="AA263" s="76"/>
      <c r="AB263" s="75"/>
      <c r="AC263" s="75"/>
      <c r="AD263" s="75"/>
      <c r="AE263" s="75"/>
      <c r="AF263" s="75"/>
      <c r="AG263" s="75"/>
      <c r="AH263" s="75"/>
      <c r="AI263" s="75"/>
      <c r="AJ263" s="75"/>
      <c r="AK263" s="75"/>
      <c r="AL263" s="75"/>
      <c r="AM263" s="75"/>
      <c r="AN263" s="75"/>
      <c r="AO263" s="75"/>
      <c r="AP263" s="75"/>
      <c r="AQ263" s="75"/>
      <c r="AR263" s="75"/>
      <c r="AS263" s="75"/>
      <c r="AT263" s="75"/>
      <c r="AU263" s="75"/>
      <c r="AV263" s="75"/>
    </row>
    <row r="264" spans="1:48" ht="21" x14ac:dyDescent="0.25">
      <c r="A264" s="153"/>
      <c r="B264" s="76"/>
      <c r="C264" s="76"/>
      <c r="D264" s="77"/>
      <c r="E264" s="76"/>
      <c r="F264" s="76"/>
      <c r="G264" s="76"/>
      <c r="H264" s="60"/>
      <c r="I264" s="80"/>
      <c r="J264" s="81"/>
      <c r="K264" s="81"/>
      <c r="L264" s="81"/>
      <c r="M264" s="81"/>
      <c r="N264" s="102" t="str">
        <f>infos!$W$2</f>
        <v>STROKE-PLAY - 18 Trous</v>
      </c>
      <c r="O264" s="81"/>
      <c r="P264" s="81"/>
      <c r="Q264" s="81"/>
      <c r="R264" s="81"/>
      <c r="S264" s="81"/>
      <c r="T264" s="60"/>
      <c r="U264" s="78"/>
      <c r="V264" s="76"/>
      <c r="W264" s="82" t="s">
        <v>8</v>
      </c>
      <c r="X264" s="76">
        <f>infos!$X$3</f>
        <v>72</v>
      </c>
      <c r="Y264" s="77"/>
      <c r="Z264" s="79"/>
      <c r="AA264" s="83" t="s">
        <v>43</v>
      </c>
      <c r="AB264" s="75"/>
      <c r="AC264" s="75"/>
      <c r="AD264" s="75"/>
      <c r="AE264" s="75"/>
      <c r="AF264" s="75"/>
      <c r="AG264" s="75"/>
      <c r="AH264" s="75"/>
      <c r="AI264" s="75"/>
      <c r="AJ264" s="75"/>
      <c r="AK264" s="75"/>
      <c r="AL264" s="75"/>
      <c r="AM264" s="75"/>
      <c r="AN264" s="75"/>
      <c r="AO264" s="75"/>
      <c r="AP264" s="75"/>
      <c r="AQ264" s="75"/>
      <c r="AR264" s="75"/>
      <c r="AS264" s="75"/>
      <c r="AT264" s="75"/>
      <c r="AU264" s="75"/>
      <c r="AV264" s="75"/>
    </row>
    <row r="265" spans="1:48" ht="5.85" customHeight="1" x14ac:dyDescent="0.25">
      <c r="A265" s="75"/>
      <c r="B265" s="60"/>
      <c r="C265" s="60"/>
      <c r="D265" s="84"/>
      <c r="E265" s="60"/>
      <c r="F265" s="60"/>
      <c r="G265" s="60"/>
      <c r="H265" s="60"/>
      <c r="I265" s="60"/>
      <c r="J265" s="60"/>
      <c r="K265" s="60"/>
      <c r="L265" s="60"/>
      <c r="M265" s="60"/>
      <c r="N265" s="84"/>
      <c r="O265" s="60"/>
      <c r="P265" s="60"/>
      <c r="Q265" s="60"/>
      <c r="R265" s="60"/>
      <c r="S265" s="60"/>
      <c r="T265" s="60"/>
      <c r="U265" s="60"/>
      <c r="V265" s="60"/>
      <c r="W265" s="60"/>
      <c r="X265" s="60"/>
      <c r="Y265" s="84"/>
      <c r="Z265" s="75"/>
      <c r="AA265" s="60"/>
      <c r="AB265" s="75"/>
      <c r="AC265" s="75"/>
      <c r="AD265" s="75"/>
      <c r="AE265" s="75"/>
      <c r="AF265" s="75"/>
      <c r="AG265" s="75"/>
      <c r="AH265" s="75"/>
      <c r="AI265" s="75"/>
      <c r="AJ265" s="75"/>
      <c r="AK265" s="75"/>
      <c r="AL265" s="75"/>
      <c r="AM265" s="75"/>
      <c r="AN265" s="75"/>
      <c r="AO265" s="75"/>
      <c r="AP265" s="75"/>
      <c r="AQ265" s="75"/>
      <c r="AR265" s="75"/>
      <c r="AS265" s="75"/>
      <c r="AT265" s="75"/>
      <c r="AU265" s="75"/>
      <c r="AV265" s="75"/>
    </row>
    <row r="266" spans="1:48" x14ac:dyDescent="0.25">
      <c r="A266" s="138" t="str">
        <f>IF(infos!V21="",(""),IF(infos!V21=15,(infos!W21)))</f>
        <v>TANNEUR Alain</v>
      </c>
      <c r="B266" s="139"/>
      <c r="C266" s="139"/>
      <c r="D266" s="139"/>
      <c r="E266" s="139"/>
      <c r="F266" s="139"/>
      <c r="G266" s="139"/>
      <c r="H266" s="140"/>
      <c r="I266" s="68"/>
      <c r="J266" s="119" t="s">
        <v>11</v>
      </c>
      <c r="K266" s="119"/>
      <c r="L266" s="125">
        <f>IF(infos!V21=0,(""),IF(infos!V21=15,(infos!Y21)))</f>
        <v>24.6</v>
      </c>
      <c r="M266" s="126" t="str">
        <f>IF(infos!H66=0,(""),IF(infos!H66=11,(infos!N66)))</f>
        <v/>
      </c>
      <c r="N266" s="84" t="s">
        <v>10</v>
      </c>
      <c r="O266" s="132">
        <f>IF(AA266=(""),(""),IF(AA266=0,(infos!Z4),(infos!Z5)))</f>
        <v>69.8</v>
      </c>
      <c r="P266" s="133"/>
      <c r="Q266" s="60"/>
      <c r="R266" s="154" t="s">
        <v>9</v>
      </c>
      <c r="S266" s="119"/>
      <c r="T266" s="132">
        <f>IF(AA266=(""),(""),IF(AA266=0,(infos!X4),(infos!X5)))</f>
        <v>128</v>
      </c>
      <c r="U266" s="133"/>
      <c r="V266" s="119" t="s">
        <v>12</v>
      </c>
      <c r="W266" s="119"/>
      <c r="X266" s="119"/>
      <c r="Y266" s="66">
        <f>(IF(L266="",(""),ROUND((L266*T266/113)+(O266-X264),0)))</f>
        <v>26</v>
      </c>
      <c r="Z266" s="60"/>
      <c r="AA266" s="58">
        <f>IF(infos!V21=0,(""),IF(infos!V21=15,(infos!AB21)))</f>
        <v>0</v>
      </c>
      <c r="AB266" s="60"/>
      <c r="AC266" s="75"/>
      <c r="AD266" s="75"/>
      <c r="AE266" s="75"/>
      <c r="AF266" s="75"/>
      <c r="AG266" s="75"/>
      <c r="AH266" s="75"/>
      <c r="AI266" s="75"/>
      <c r="AJ266" s="75"/>
      <c r="AK266" s="75"/>
      <c r="AL266" s="75"/>
      <c r="AM266" s="75"/>
      <c r="AN266" s="75"/>
      <c r="AO266" s="75"/>
      <c r="AP266" s="75"/>
      <c r="AQ266" s="75"/>
      <c r="AR266" s="75"/>
      <c r="AS266" s="75"/>
      <c r="AT266" s="75"/>
      <c r="AU266" s="75"/>
      <c r="AV266" s="75"/>
    </row>
    <row r="267" spans="1:48" ht="5.25" customHeight="1" x14ac:dyDescent="0.25">
      <c r="A267" s="75"/>
      <c r="B267" s="60"/>
      <c r="C267" s="60"/>
      <c r="D267" s="84"/>
      <c r="E267" s="60"/>
      <c r="F267" s="60"/>
      <c r="G267" s="60"/>
      <c r="H267" s="60"/>
      <c r="I267" s="60"/>
      <c r="J267" s="60"/>
      <c r="K267" s="60"/>
      <c r="L267" s="60"/>
      <c r="M267" s="60"/>
      <c r="N267" s="84"/>
      <c r="O267" s="60"/>
      <c r="P267" s="60"/>
      <c r="Q267" s="60"/>
      <c r="R267" s="60"/>
      <c r="S267" s="60"/>
      <c r="T267" s="60"/>
      <c r="U267" s="60"/>
      <c r="V267" s="60"/>
      <c r="W267" s="60"/>
      <c r="X267" s="60"/>
      <c r="Y267" s="84"/>
      <c r="Z267" s="75"/>
      <c r="AA267" s="60"/>
      <c r="AB267" s="75"/>
      <c r="AC267" s="75"/>
      <c r="AD267" s="75"/>
      <c r="AE267" s="75"/>
      <c r="AF267" s="75"/>
      <c r="AG267" s="75"/>
      <c r="AH267" s="75"/>
      <c r="AI267" s="75"/>
      <c r="AJ267" s="75"/>
      <c r="AK267" s="75"/>
      <c r="AL267" s="75"/>
      <c r="AM267" s="75"/>
      <c r="AN267" s="75"/>
      <c r="AO267" s="75"/>
      <c r="AP267" s="75"/>
      <c r="AQ267" s="75"/>
      <c r="AR267" s="75"/>
      <c r="AS267" s="75"/>
      <c r="AT267" s="75"/>
      <c r="AU267" s="75"/>
      <c r="AV267" s="75"/>
    </row>
    <row r="268" spans="1:48" s="29" customFormat="1" ht="19.5" customHeight="1" x14ac:dyDescent="0.25">
      <c r="A268" s="85"/>
      <c r="B268" s="85">
        <v>1</v>
      </c>
      <c r="C268" s="85"/>
      <c r="D268" s="86">
        <v>1</v>
      </c>
      <c r="E268" s="87">
        <v>2</v>
      </c>
      <c r="F268" s="87">
        <v>3</v>
      </c>
      <c r="G268" s="87">
        <v>4</v>
      </c>
      <c r="H268" s="87">
        <v>5</v>
      </c>
      <c r="I268" s="87">
        <v>6</v>
      </c>
      <c r="J268" s="87">
        <v>7</v>
      </c>
      <c r="K268" s="87">
        <v>8</v>
      </c>
      <c r="L268" s="87">
        <v>9</v>
      </c>
      <c r="M268" s="73"/>
      <c r="N268" s="59" t="s">
        <v>5</v>
      </c>
      <c r="O268" s="73"/>
      <c r="P268" s="87">
        <v>10</v>
      </c>
      <c r="Q268" s="87">
        <v>11</v>
      </c>
      <c r="R268" s="87">
        <v>12</v>
      </c>
      <c r="S268" s="87">
        <v>13</v>
      </c>
      <c r="T268" s="87">
        <v>14</v>
      </c>
      <c r="U268" s="87">
        <v>15</v>
      </c>
      <c r="V268" s="87">
        <v>16</v>
      </c>
      <c r="W268" s="87">
        <v>17</v>
      </c>
      <c r="X268" s="87">
        <v>18</v>
      </c>
      <c r="Y268" s="59" t="s">
        <v>6</v>
      </c>
      <c r="Z268" s="71"/>
      <c r="AA268" s="70" t="s">
        <v>7</v>
      </c>
      <c r="AB268" s="72" t="s">
        <v>0</v>
      </c>
      <c r="AC268" s="73">
        <v>1</v>
      </c>
      <c r="AD268" s="73">
        <v>2</v>
      </c>
      <c r="AE268" s="73">
        <v>3</v>
      </c>
      <c r="AF268" s="73">
        <v>4</v>
      </c>
      <c r="AG268" s="73">
        <v>5</v>
      </c>
      <c r="AH268" s="73">
        <v>6</v>
      </c>
      <c r="AI268" s="73">
        <v>7</v>
      </c>
      <c r="AJ268" s="73">
        <v>8</v>
      </c>
      <c r="AK268" s="73">
        <v>9</v>
      </c>
      <c r="AL268" s="73">
        <v>10</v>
      </c>
      <c r="AM268" s="73">
        <v>11</v>
      </c>
      <c r="AN268" s="73">
        <v>12</v>
      </c>
      <c r="AO268" s="73">
        <v>13</v>
      </c>
      <c r="AP268" s="73">
        <v>14</v>
      </c>
      <c r="AQ268" s="73">
        <v>15</v>
      </c>
      <c r="AR268" s="73">
        <v>16</v>
      </c>
      <c r="AS268" s="73">
        <v>17</v>
      </c>
      <c r="AT268" s="73">
        <v>18</v>
      </c>
      <c r="AU268" s="96"/>
      <c r="AV268" s="96"/>
    </row>
    <row r="269" spans="1:48" s="3" customFormat="1" ht="19.5" customHeight="1" x14ac:dyDescent="0.25">
      <c r="A269" s="88" t="s">
        <v>1</v>
      </c>
      <c r="B269" s="88"/>
      <c r="C269" s="88"/>
      <c r="D269" s="59">
        <f t="shared" ref="D269:L269" si="161">D45</f>
        <v>4</v>
      </c>
      <c r="E269" s="70">
        <f t="shared" si="161"/>
        <v>5</v>
      </c>
      <c r="F269" s="70">
        <f t="shared" si="161"/>
        <v>3</v>
      </c>
      <c r="G269" s="70">
        <f t="shared" si="161"/>
        <v>4</v>
      </c>
      <c r="H269" s="70">
        <f t="shared" si="161"/>
        <v>4</v>
      </c>
      <c r="I269" s="70">
        <f t="shared" si="161"/>
        <v>3</v>
      </c>
      <c r="J269" s="70">
        <f t="shared" si="161"/>
        <v>5</v>
      </c>
      <c r="K269" s="70">
        <f t="shared" si="161"/>
        <v>3</v>
      </c>
      <c r="L269" s="70">
        <f t="shared" si="161"/>
        <v>5</v>
      </c>
      <c r="M269" s="73"/>
      <c r="N269" s="59">
        <f>SUM(D269:L269)</f>
        <v>36</v>
      </c>
      <c r="O269" s="73"/>
      <c r="P269" s="70">
        <f t="shared" ref="P269:X269" si="162">P45</f>
        <v>4</v>
      </c>
      <c r="Q269" s="70">
        <f t="shared" si="162"/>
        <v>5</v>
      </c>
      <c r="R269" s="70">
        <f t="shared" si="162"/>
        <v>4</v>
      </c>
      <c r="S269" s="70">
        <f t="shared" si="162"/>
        <v>5</v>
      </c>
      <c r="T269" s="70">
        <f t="shared" si="162"/>
        <v>3</v>
      </c>
      <c r="U269" s="70">
        <f t="shared" si="162"/>
        <v>4</v>
      </c>
      <c r="V269" s="70">
        <f t="shared" si="162"/>
        <v>4</v>
      </c>
      <c r="W269" s="70">
        <f t="shared" si="162"/>
        <v>3</v>
      </c>
      <c r="X269" s="70">
        <f t="shared" si="162"/>
        <v>4</v>
      </c>
      <c r="Y269" s="59">
        <f>SUM(P269:X269)</f>
        <v>36</v>
      </c>
      <c r="Z269" s="71"/>
      <c r="AA269" s="59">
        <f>SUM(N269,Y269)</f>
        <v>72</v>
      </c>
      <c r="AB269" s="71"/>
      <c r="AC269" s="73">
        <f>IF(GESTEP(Y266-1,0),1,0)</f>
        <v>1</v>
      </c>
      <c r="AD269" s="73">
        <f>IF(GESTEP(Y266-2,0),1,0)</f>
        <v>1</v>
      </c>
      <c r="AE269" s="73">
        <f>IF(GESTEP(Y266-3,0),1,0)</f>
        <v>1</v>
      </c>
      <c r="AF269" s="73">
        <f>IF(GESTEP(Y266-4,0),1,0)</f>
        <v>1</v>
      </c>
      <c r="AG269" s="73">
        <f>IF(GESTEP(Y266-5,0),1,0)</f>
        <v>1</v>
      </c>
      <c r="AH269" s="73">
        <f>IF(GESTEP(Y266-6,0),1,0)</f>
        <v>1</v>
      </c>
      <c r="AI269" s="73">
        <f>IF(GESTEP(Y266-7,0),1,0)</f>
        <v>1</v>
      </c>
      <c r="AJ269" s="73">
        <f>IF(GESTEP(Y266-8,0),1,0)</f>
        <v>1</v>
      </c>
      <c r="AK269" s="73">
        <f>IF(GESTEP(Y266-9,0),1,0)</f>
        <v>1</v>
      </c>
      <c r="AL269" s="73">
        <f>IF(GESTEP(Y266-10,0),1,0)</f>
        <v>1</v>
      </c>
      <c r="AM269" s="73">
        <f>IF(GESTEP(Y266-11,0),1,0)</f>
        <v>1</v>
      </c>
      <c r="AN269" s="73">
        <f>IF(GESTEP(Y266-12,0),1,0)</f>
        <v>1</v>
      </c>
      <c r="AO269" s="73">
        <f>IF(GESTEP(Y266-13,0),1,0)</f>
        <v>1</v>
      </c>
      <c r="AP269" s="73">
        <f>IF(GESTEP(Y266-14,0),1,0)</f>
        <v>1</v>
      </c>
      <c r="AQ269" s="73">
        <f>IF(GESTEP(Y266-15,0),1,0)</f>
        <v>1</v>
      </c>
      <c r="AR269" s="73">
        <f>IF(GESTEP(Y266-16,0),1,0)</f>
        <v>1</v>
      </c>
      <c r="AS269" s="73">
        <f>IF(GESTEP(Y266-17,0),1,0)</f>
        <v>1</v>
      </c>
      <c r="AT269" s="73">
        <f>IF(GESTEP(Y266-18,0),1,0)</f>
        <v>1</v>
      </c>
      <c r="AU269" s="71"/>
      <c r="AV269" s="71"/>
    </row>
    <row r="270" spans="1:48" s="3" customFormat="1" ht="20.100000000000001" customHeight="1" x14ac:dyDescent="0.25">
      <c r="A270" s="88" t="s">
        <v>4</v>
      </c>
      <c r="B270" s="88"/>
      <c r="C270" s="88"/>
      <c r="D270" s="70">
        <f>IF(AA266=0,(infos!B4),(infos!B5))</f>
        <v>333</v>
      </c>
      <c r="E270" s="70">
        <f>IF(AA266=0,(infos!C4),(infos!C5))</f>
        <v>394</v>
      </c>
      <c r="F270" s="70">
        <f>IF(AA266=0,(infos!D4),(infos!D5))</f>
        <v>149</v>
      </c>
      <c r="G270" s="70">
        <f>IF(AA266=0,(infos!E4),(infos!E5))</f>
        <v>315</v>
      </c>
      <c r="H270" s="70">
        <f>IF(AA266=0,(infos!F4),(infos!F5))</f>
        <v>307</v>
      </c>
      <c r="I270" s="70">
        <f>IF(AA266=0,(infos!G4),(infos!G5))</f>
        <v>148</v>
      </c>
      <c r="J270" s="70">
        <f>IF(AA266=0,(infos!H4),(infos!H5))</f>
        <v>447</v>
      </c>
      <c r="K270" s="70">
        <f>IF(AA266=0,(infos!I4),(infos!I5))</f>
        <v>168</v>
      </c>
      <c r="L270" s="70">
        <f>IF(AA266=0,(infos!J4),(infos!J5))</f>
        <v>441</v>
      </c>
      <c r="M270" s="71"/>
      <c r="N270" s="70">
        <f>SUM(D270:L270)</f>
        <v>2702</v>
      </c>
      <c r="O270" s="71"/>
      <c r="P270" s="70">
        <f>IF(AA266=0,(infos!L4),(infos!L5))</f>
        <v>302</v>
      </c>
      <c r="Q270" s="70">
        <f>IF(AA266=0,(infos!M4),(infos!M5))</f>
        <v>410</v>
      </c>
      <c r="R270" s="70">
        <f>IF(AA266=0,(infos!N4),(infos!N5))</f>
        <v>325</v>
      </c>
      <c r="S270" s="70">
        <f>IF(AA266=0,(infos!O4),(infos!O5))</f>
        <v>422</v>
      </c>
      <c r="T270" s="70">
        <f>IF(AA266=0,(infos!P4),(infos!P5))</f>
        <v>142</v>
      </c>
      <c r="U270" s="70">
        <f>IF(AA266=0,(infos!Q4),(infos!Q5))</f>
        <v>310</v>
      </c>
      <c r="V270" s="70">
        <f>IF(AA266=0,(infos!R4),(infos!R5))</f>
        <v>354</v>
      </c>
      <c r="W270" s="70">
        <f>IF(AA266=0,(infos!S4),(infos!S5))</f>
        <v>151</v>
      </c>
      <c r="X270" s="70">
        <f>IF(AA266=0,(infos!T4),(infos!T5))</f>
        <v>367</v>
      </c>
      <c r="Y270" s="70">
        <f>SUM(P270:X270)</f>
        <v>2783</v>
      </c>
      <c r="Z270" s="71"/>
      <c r="AA270" s="70">
        <f>SUM(N270,Y270)</f>
        <v>5485</v>
      </c>
      <c r="AB270" s="71"/>
      <c r="AC270" s="73">
        <f>IF(GESTEP(Y266-19,0),1,0)</f>
        <v>1</v>
      </c>
      <c r="AD270" s="73">
        <f>IF(GESTEP(Y266-20,0),1,0)</f>
        <v>1</v>
      </c>
      <c r="AE270" s="73">
        <f>IF(GESTEP(Y266-21,0),1,0)</f>
        <v>1</v>
      </c>
      <c r="AF270" s="73">
        <f>IF(GESTEP(Y266-22,0),1,0)</f>
        <v>1</v>
      </c>
      <c r="AG270" s="73">
        <f>IF(GESTEP(Y266-23,0),1,0)</f>
        <v>1</v>
      </c>
      <c r="AH270" s="73">
        <f>IF(GESTEP(Y266-24,0),1,0)</f>
        <v>1</v>
      </c>
      <c r="AI270" s="73">
        <f>IF(GESTEP(Y266-25,0),1,0)</f>
        <v>1</v>
      </c>
      <c r="AJ270" s="73">
        <f>IF(GESTEP(Y266-26,0),1,0)</f>
        <v>1</v>
      </c>
      <c r="AK270" s="73">
        <f>IF(GESTEP(Y266-27,0),1,0)</f>
        <v>0</v>
      </c>
      <c r="AL270" s="73">
        <f>IF(GESTEP(Y266-28,0),1,0)</f>
        <v>0</v>
      </c>
      <c r="AM270" s="73">
        <f>IF(GESTEP(Y266-29,0),1,0)</f>
        <v>0</v>
      </c>
      <c r="AN270" s="73">
        <f>IF(GESTEP(Y266-30,0),1,0)</f>
        <v>0</v>
      </c>
      <c r="AO270" s="73">
        <f>IF(GESTEP(Y266-31,0),1,0)</f>
        <v>0</v>
      </c>
      <c r="AP270" s="73">
        <f>IF(GESTEP(Y266-32,0),1,0)</f>
        <v>0</v>
      </c>
      <c r="AQ270" s="73">
        <f>IF(GESTEP(Y266-33,0),1,0)</f>
        <v>0</v>
      </c>
      <c r="AR270" s="73">
        <f>IF(GESTEP(Y266-34,0),1,0)</f>
        <v>0</v>
      </c>
      <c r="AS270" s="73">
        <f>IF(GESTEP(Y266-35,0),1,0)</f>
        <v>0</v>
      </c>
      <c r="AT270" s="73">
        <f>IF(GESTEP(Y266-36,0),1,0)</f>
        <v>0</v>
      </c>
      <c r="AU270" s="71"/>
      <c r="AV270" s="71"/>
    </row>
    <row r="271" spans="1:48" s="3" customFormat="1" ht="20.100000000000001" customHeight="1" x14ac:dyDescent="0.25">
      <c r="A271" s="88" t="s">
        <v>0</v>
      </c>
      <c r="B271" s="88"/>
      <c r="C271" s="88"/>
      <c r="D271" s="70">
        <f t="shared" ref="D271:L271" si="163">D47</f>
        <v>8</v>
      </c>
      <c r="E271" s="70">
        <f t="shared" si="163"/>
        <v>12</v>
      </c>
      <c r="F271" s="70">
        <f t="shared" si="163"/>
        <v>6</v>
      </c>
      <c r="G271" s="70">
        <f t="shared" si="163"/>
        <v>14</v>
      </c>
      <c r="H271" s="70">
        <f t="shared" si="163"/>
        <v>10</v>
      </c>
      <c r="I271" s="70">
        <f t="shared" si="163"/>
        <v>18</v>
      </c>
      <c r="J271" s="70">
        <f t="shared" si="163"/>
        <v>4</v>
      </c>
      <c r="K271" s="70">
        <f t="shared" si="163"/>
        <v>16</v>
      </c>
      <c r="L271" s="70">
        <f t="shared" si="163"/>
        <v>2</v>
      </c>
      <c r="M271" s="71"/>
      <c r="N271" s="59"/>
      <c r="O271" s="71"/>
      <c r="P271" s="70">
        <f t="shared" ref="P271:X271" si="164">P47</f>
        <v>15</v>
      </c>
      <c r="Q271" s="70">
        <f t="shared" si="164"/>
        <v>9</v>
      </c>
      <c r="R271" s="70">
        <f t="shared" si="164"/>
        <v>11</v>
      </c>
      <c r="S271" s="70">
        <f t="shared" si="164"/>
        <v>3</v>
      </c>
      <c r="T271" s="70">
        <f t="shared" si="164"/>
        <v>13</v>
      </c>
      <c r="U271" s="70">
        <f t="shared" si="164"/>
        <v>5</v>
      </c>
      <c r="V271" s="70">
        <f t="shared" si="164"/>
        <v>7</v>
      </c>
      <c r="W271" s="70">
        <f t="shared" si="164"/>
        <v>17</v>
      </c>
      <c r="X271" s="70">
        <f t="shared" si="164"/>
        <v>1</v>
      </c>
      <c r="Y271" s="59"/>
      <c r="Z271" s="71"/>
      <c r="AA271" s="70"/>
      <c r="AB271" s="71"/>
      <c r="AC271" s="73">
        <f>IF(GESTEP(Y266-37,0),1,0)</f>
        <v>0</v>
      </c>
      <c r="AD271" s="73">
        <f>IF(GESTEP(Y266-378,0),1,0)</f>
        <v>0</v>
      </c>
      <c r="AE271" s="73">
        <f>IF(GESTEP(Y266-389,0),1,0)</f>
        <v>0</v>
      </c>
      <c r="AF271" s="73">
        <f>IF(GESTEP(Y266-40,0),1,0)</f>
        <v>0</v>
      </c>
      <c r="AG271" s="73">
        <f>IF(GESTEP(Y266-41,0),1,0)</f>
        <v>0</v>
      </c>
      <c r="AH271" s="73">
        <f>IF(GESTEP(Y266-42,0),1,0)</f>
        <v>0</v>
      </c>
      <c r="AI271" s="73">
        <f>IF(GESTEP(Y266-43,0),1,0)</f>
        <v>0</v>
      </c>
      <c r="AJ271" s="73">
        <f>IF(GESTEP(Y266-44,0),1,0)</f>
        <v>0</v>
      </c>
      <c r="AK271" s="73">
        <f>IF(GESTEP(Y266-45,0),1,0)</f>
        <v>0</v>
      </c>
      <c r="AL271" s="73">
        <f>IF(GESTEP(Y266-46,0),1,0)</f>
        <v>0</v>
      </c>
      <c r="AM271" s="73">
        <f>IF(GESTEP(Y266-47,0),1,0)</f>
        <v>0</v>
      </c>
      <c r="AN271" s="73">
        <f>IF(GESTEP(Y266-48,0),1,0)</f>
        <v>0</v>
      </c>
      <c r="AO271" s="73">
        <f>IF(GESTEP(Y266-49,0),1,0)</f>
        <v>0</v>
      </c>
      <c r="AP271" s="73">
        <f>IF(GESTEP(Y266-50,0),1,0)</f>
        <v>0</v>
      </c>
      <c r="AQ271" s="73">
        <f>IF(GESTEP(Y266-51,0),1,0)</f>
        <v>0</v>
      </c>
      <c r="AR271" s="73">
        <f>IF(GESTEP(Y266-52,0),1,0)</f>
        <v>0</v>
      </c>
      <c r="AS271" s="73">
        <f>IF(GESTEP(Y266-53,0),1,0)</f>
        <v>0</v>
      </c>
      <c r="AT271" s="73">
        <f>IF(GESTEP(Y266-54,0),1,0)</f>
        <v>0</v>
      </c>
      <c r="AU271" s="71"/>
      <c r="AV271" s="71"/>
    </row>
    <row r="272" spans="1:48" s="3" customFormat="1" ht="19.5" customHeight="1" x14ac:dyDescent="0.25">
      <c r="A272" s="88" t="s">
        <v>2</v>
      </c>
      <c r="B272" s="88"/>
      <c r="C272" s="88"/>
      <c r="D272" s="13">
        <f>IF(D271-AC268=0,(AC272),IF(D271-AD268=0,(AD272),IF(D271-AE268=0,(AE272),IF(D271-AF268=0,(AF272),IF(D271-AG268=0,(AG272),IF(D271-AH268=0,(AH272),IF(D271-AI268=0,(AI272),IF(D271-AJ268=0,(AJ272),IF(D271-AK268=0,(AK272),IF(D271-AL268=0,(AL272),IF(D271-AM268=0,(AM272),IF(D271-AN268=0,(AN272),IF(D271-AO268=0,(AO272),IF(D271-AP268=0,(AP272),IF(D271-AQ268=0,(AQ272),IF(D271-AR268=0,(AR272),IF(D271-AS268=0,(AS272),IF(D271-AT268=0,(AT272)))))))))))))))))))</f>
        <v>2</v>
      </c>
      <c r="E272" s="13">
        <f t="shared" ref="E272" si="165">IF(E271-AD268=0,(AD272),IF(E271-AE268=0,(AE272),IF(E271-AF268=0,(AF272),IF(E271-AG268=0,(AG272),IF(E271-AH268=0,(AH272),IF(E271-AI268=0,(AI272),IF(E271-AJ268=0,(AJ272),IF(E271-AK268=0,(AK272),IF(E271-AL268=0,(AL272),IF(E271-AM268=0,(AM272),IF(E271-AN268=0,(AN272),IF(E271-AO268=0,(AO272),IF(E271-AP268=0,(AP272),IF(E271-AQ268=0,(AQ272),IF(E271-AR268=0,(AR272),IF(E271-AS268=0,(AS272),IF(E271-AT268=0,(AT272),IF(E271-AU268=0,(AU272)))))))))))))))))))</f>
        <v>1</v>
      </c>
      <c r="F272" s="13">
        <f>IF(F271-AE268=0,(AE272),IF(F271-AF268=0,(AF272),IF(F271-AG268=0,(AG272),IF(F271-AH268=0,(AH272),IF(F271-AI268=0,(AI272),IF(F271-AJ268=0,(AJ272),IF(F271-AK268=0,(AK272),IF(F271-AL268=0,(AL272),IF(F271-AM268=0,(AM272),IF(F271-AN268=0,(AN272),IF(F271-AO268=0,(AO272),IF(F271-AP268=0,(AP272),IF(F271-AQ268=0,(AQ272),IF(F271-AR268=0,(AR272),IF(F271-AS268=0,(AS272),IF(F271-AT268=0,(AT272),IF(F271-AU268=0,(AU272),IF(F271-AV268=0,(AV272)))))))))))))))))))</f>
        <v>2</v>
      </c>
      <c r="G272" s="13">
        <f t="shared" ref="G272" si="166">IF(G271-AF268=0,(AF272),IF(G271-AG268=0,(AG272),IF(G271-AH268=0,(AH272),IF(G271-AI268=0,(AI272),IF(G271-AJ268=0,(AJ272),IF(G271-AK268=0,(AK272),IF(G271-AL268=0,(AL272),IF(G271-AM268=0,(AM272),IF(G271-AN268=0,(AN272),IF(G271-AO268=0,(AO272),IF(G271-AP268=0,(AP272),IF(G271-AQ268=0,(AQ272),IF(G271-AR268=0,(AR272),IF(G271-AS268=0,(AS272),IF(G271-AT268=0,(AT272),IF(G271-AU268=0,(AU272),IF(G271-AV268=0,(AV272),IF(G271-AW268=0,(AW272)))))))))))))))))))</f>
        <v>1</v>
      </c>
      <c r="H272" s="13">
        <f>IF(H271-AG268=0,(AG272),IF(H271-AH268=0,(AH272),IF(H271-AI268=0,(AI272),IF(H271-AJ268=0,(AJ272),IF(H271-AK268=0,(AK272),IF(H271-AL268=0,(AL272),IF(H271-AM268=0,(AM272),IF(H271-AN268=0,(AN272),IF(H271-AO268=0,(AO272),IF(H271-AP268=0,(AP272),IF(H271-AQ268=0,(AQ272),IF(H271-AR268=0,(AR272),IF(H271-AS268=0,(AS272),IF(H271-AT268=0,(AT272),IF(H271-AC268=0,(AC272),IF(H271-AD268=0,(AD272),IF(H271-AE268=0,(AE272),IF(H271-AF268=0,(AF272)))))))))))))))))))</f>
        <v>1</v>
      </c>
      <c r="I272" s="13">
        <f t="shared" ref="I272" si="167">IF(I271-AH268=0,(AH272),IF(I271-AI268=0,(AI272),IF(I271-AJ268=0,(AJ272),IF(I271-AK268=0,(AK272),IF(I271-AL268=0,(AL272),IF(I271-AM268=0,(AM272),IF(I271-AN268=0,(AN272),IF(I271-AO268=0,(AO272),IF(I271-AP268=0,(AP272),IF(I271-AQ268=0,(AQ272),IF(I271-AR268=0,(AR272),IF(I271-AS268=0,(AS272),IF(I271-AT268=0,(AT272),IF(I271-AU268=0,(AU272),IF(I271-AV268=0,(AV272),IF(I271-AW268=0,(AW272),IF(I271-AX268=0,(AX272),IF(I271-AY268=0,(AY272)))))))))))))))))))</f>
        <v>1</v>
      </c>
      <c r="J272" s="13">
        <f>IF(J271-AI268=0,(AI272),IF(J271-AJ268=0,(AJ272),IF(J271-AK268=0,(AK272),IF(J271-AL268=0,(AL272),IF(J271-AM268=0,(AM272),IF(J271-AN268=0,(AN272),IF(J271-AO268=0,(AO272),IF(J271-AP268=0,(AP272),IF(J271-AQ268=0,(AQ272),IF(J271-AR268=0,(AR272),IF(J271-AS268=0,(AS272),IF(J271-AT268=0,(AT272),IF(J271-AC268=0,(AC272),IF(J271-AD268=0,(AD272),IF(J271-AE268=0,(AE272),IF(J271-AF268=0,(AF272),IF(J271-AG268=0,(AG272),IF(J271-AH268=0,(AH272)))))))))))))))))))</f>
        <v>2</v>
      </c>
      <c r="K272" s="13">
        <f>IF(K271-AJ268=0,(AJ272),IF(K271-AK268=0,(AK272),IF(K271-AL268=0,(AL272),IF(K271-AM268=0,(AM272),IF(K271-AN268=0,(AN272),IF(K271-AO268=0,(AO272),IF(K271-AP268=0,(AP272),IF(K271-AQ268=0,(AQ272),IF(K271-AR268=0,(AR272),IF(K271-AS268=0,(AS272),IF(K271-AT268=0,(AT272),IF(K271-AC268=0,(AC272),IF(K271-AD268=0,(AD272),IF(K271-AE268=0,(AE272),IF(K271-AF268=0,(AF272),IF(K271-AG268=0,(AG272),IF(K271-AH268=0,(AH272),IF(K271-AI268=0,(AI272)))))))))))))))))))</f>
        <v>1</v>
      </c>
      <c r="L272" s="13">
        <f>IF(L271-AK268=0,(AK272),IF(L271-AL268=0,(AL272),IF(L271-AM268=0,(AM272),IF(L271-AN268=0,(AN272),IF(L271-AO268=0,(AO272),IF(L271-AP268=0,(AP272),IF(L271-AQ268=0,(AQ272),IF(L271-AR268=0,(AR272),IF(L271-AS268=0,(AS272),IF(L271-AT268=0,(AT272),IF(L271-AU268=0,(AU272),IF(L271-AD268=0,(AD272),IF(L271-AE268=0,(AE272),IF(L271-AF268=0,(AF272),IF(L271-AG268=0,(AG272),IF(L271-AH268=0,(AH272),IF(L271-AI268=0,(AI272),IF(L271-AJ268=0,(AJ272)))))))))))))))))))</f>
        <v>2</v>
      </c>
      <c r="N272" s="13">
        <f>IF(D272="",(""),SUM(D272:L272))</f>
        <v>13</v>
      </c>
      <c r="P272" s="13">
        <f>IF(P271-AO268=0,(AO272),IF(P271-AP268=0,(AP272),IF(P271-AQ268=0,(AQ272),IF(P271-AR268=0,(AR272),IF(P271-AS268=0,(AS272),IF(P271-AT268=0,(AT272),IF(P271-AC268=0,(AC272),IF(P271-AD268=0,(AD272),IF(P271-AE268=0,(AE272),IF(P271-AF268=0,(AF272),IF(P271-AG268=0,(AG272),IF(P271-AH268=0,(AH272),IF(P271-AI268=0,(AI272),IF(P271-AJ268=0,(AJ272),IF(P271-AK268=0,(AK272),IF(P271-AL268=0,(AL272),IF(P271-AM268=0,(AM272),IF(P271-AN268=0,(AN272)))))))))))))))))))</f>
        <v>1</v>
      </c>
      <c r="Q272" s="13">
        <f>IF(Q271-AP268=0,(AP272),IF(Q271-AQ268=0,(AQ272),IF(Q271-AR268=0,(AR272),IF(Q271-AS268=0,(AS272),IF(Q271-AT268=0,(AT272),IF(Q271-AC268=0,(AC272),IF(Q271-AD268=0,(AD272),IF(Q271-AE268=0,(AE272),IF(Q271-AF268=0,(AF272),IF(Q271-AG268=0,(AG272),IF(Q271-AH268=0,(AH272),IF(Q271-AI268=0,(AI272),IF(Q271-AJ268=0,(AJ272),IF(Q271-AK268=0,(AK272),IF(Q271-AL268=0,(AL272),IF(Q271-AM268=0,(AM272),IF(Q271-AN268=0,(AN272),IF(Q271-AO268=0,(AO272)))))))))))))))))))</f>
        <v>1</v>
      </c>
      <c r="R272" s="13">
        <f>IF(R271-AQ268=0,(AQ272),IF(R271-AR268=0,(AR272),IF(R271-AS268=0,(AS272),IF(R271-AT268=0,(AT272),IF(R271-AC268=0,(AC272),IF(R271-AD268=0,(AD272),IF(R271-AE268=0,(AE272),IF(R271-AF268=0,(AF272),IF(R271-AG268=0,(AG272),IF(R271-AH268=0,(AH272),IF(R271-AI268=0,(AI272),IF(R271-AJ268=0,(AJ272),IF(R271-AK268=0,(AK272),IF(R271-AL268=0,(AL272),IF(R271-AM268=0,(AM272),IF(R271-AN268=0,(AN272),IF(R271-AO268=0,(AO272),IF(R271-AP268=0,(AP272)))))))))))))))))))</f>
        <v>1</v>
      </c>
      <c r="S272" s="13">
        <f>IF(S271-AR268=0,(AR272),IF(S271-AS268=0,(AS272),IF(S271-AT268=0,(AT272),IF(S271-AC268=0,(AC272),IF(S271-AD268=0,(AD272),IF(S271-AE268=0,(AE272),IF(S271-AF268=0,(AF272),IF(S271-AG268=0,(AG272),IF(S271-AH268=0,(AH272),IF(S271-AI268=0,(AI272),IF(S271-AJ268=0,(AJ272),IF(S271-AK268=0,(AK272),IF(S271-AL268=0,(AL272),IF(S271-AM268=0,(AM272),IF(S271-AN268=0,(AN272),IF(S271-AO268=0,(AO272),IF(S271-AP268=0,(AP272),IF(S271-AQ268=0,(AQ272)))))))))))))))))))</f>
        <v>2</v>
      </c>
      <c r="T272" s="13">
        <f>IF(T271-AS268=0,(AS272),IF(T271-AT268=0,(AT272),IF(T271-AC268=0,(AC272),IF(T271-AD268=0,(AD272),IF(T271-AE268=0,(AE272),IF(T271-AF268=0,(AF272),IF(T271-AG268=0,(AG272),IF(T271-AH268=0,(AH272),IF(T271-AI268=0,(AI272),IF(T271-AJ268=0,(AJ272),IF(T271-AK268=0,(AK272),IF(T271-AL268=0,(AL272),IF(T271-AM268=0,(AM272),IF(T271-AN268=0,(AN272),IF(T271-AO268=0,(AO272),IF(T271-AP268=0,(AP272),IF(T271-AQ268=0,(AQ272),IF(T271-AR268=0,(AR272)))))))))))))))))))</f>
        <v>1</v>
      </c>
      <c r="U272" s="13">
        <f>IF(U271-AT268=0,(AT272),IF(U271-AC268=0,(AC272),IF(U271-AD268=0,(AD272),IF(U271-AE268=0,(AE272),IF(U271-AF268=0,(AF272),IF(U271-AG268=0,(AG272),IF(U271-AH268=0,(AH272),IF(U271-AI268=0,(AI272),IF(U271-AJ268=0,(AJ272),IF(U271-AK268=0,(AK272),IF(U271-AL268=0,(AL272),IF(U271-AM268=0,(AM272),IF(U271-AN268=0,(AN272),IF(U271-AO268=0,(AO272),IF(U271-AP268=0,(AP272),IF(U271-AQ268=0,(AQ272),IF(U271-AR268=0,(AR272),IF(U271-AS268=0,(AS272)))))))))))))))))))</f>
        <v>2</v>
      </c>
      <c r="V272" s="13">
        <f>IF(V271-AC268=0,(AC272),IF(V271-AD268=0,(AD272),IF(V271-AE268=0,(AE272),IF(V271-AF268=0,(AF272),IF(V271-AG268=0,(AG272),IF(V271-AH268=0,(AH272),IF(V271-AI268=0,(AI272),IF(V271-AJ268=0,(AJ272),IF(V271-AK268=0,(AK272),IF(V271-AL268=0,(AL272),IF(V271-AM268=0,(AM272),IF(V271-AN268=0,(AN272),IF(V271-AO268=0,(AO272),IF(V271-AP268=0,(AP272),IF(V271-AQ268=0,(AQ272),IF(V271-AR268=0,(AR272),IF(V271-AS268=0,(AS272),IF(V271-AT268=0,(AT272)))))))))))))))))))</f>
        <v>2</v>
      </c>
      <c r="W272" s="13">
        <f>IF(W271-AD268=0,(AD272),IF(W271-AE268=0,(AE272),IF(W271-AF268=0,(AF272),IF(W271-AG268=0,(AG272),IF(W271-AH268=0,(AH272),IF(W271-AI268=0,(AI272),IF(W271-AJ268=0,(AJ272),IF(W271-AK268=0,(AK272),IF(W271-AL268=0,(AL272),IF(W271-AM268=0,(AM272),IF(W271-AN268=0,(AN272),IF(W271-AO268=0,(AO272),IF(W271-AP268=0,(AP272),IF(W271-AQ268=0,(AQ272),IF(W271-AR268=0,(AR272),IF(W271-AS268=0,(AS272),IF(W271-AT268=0,(AT272),IF(W271-AC268=0,(AC272)))))))))))))))))))</f>
        <v>1</v>
      </c>
      <c r="X272" s="13">
        <f>IF(X271-AE268=0,(AE272),IF(X271-AF268=0,(AF272),IF(X271-AG268=0,(AG272),IF(X271-AH268=0,(AH272),IF(X271-AI268=0,(AI272),IF(X271-AJ268=0,(AJ272),IF(X271-AK268=0,(AK272),IF(X271-AL268=0,(AL272),IF(X271-AM268=0,(AM272),IF(X271-AN268=0,(AN272),IF(X271-AO268=0,(AO272),IF(X271-AP268=0,(AP272),IF(X271-AQ268=0,(AQ272),IF(X271-AR268=0,(AR272),IF(X271-AS268=0,(AS272),IF(X271-AT268=0,(AT272),IF(X271-AC268=0,(AC272),IF(X271-AD268=0,(AD272)))))))))))))))))))</f>
        <v>2</v>
      </c>
      <c r="Y272" s="16">
        <f>IF(L266="",(""),SUM(P272:X272))</f>
        <v>13</v>
      </c>
      <c r="AA272" s="13">
        <f>IF(D272="",(""),SUM(N272,Y272))</f>
        <v>26</v>
      </c>
      <c r="AB272" s="72" t="s">
        <v>2</v>
      </c>
      <c r="AC272" s="73">
        <f xml:space="preserve"> SUM(AC269,AC270,AC271)</f>
        <v>2</v>
      </c>
      <c r="AD272" s="73">
        <f t="shared" ref="AD272:AK272" si="168" xml:space="preserve"> SUM(AD269,AD270,AD271)</f>
        <v>2</v>
      </c>
      <c r="AE272" s="73">
        <f t="shared" si="168"/>
        <v>2</v>
      </c>
      <c r="AF272" s="73">
        <f t="shared" si="168"/>
        <v>2</v>
      </c>
      <c r="AG272" s="73">
        <f t="shared" si="168"/>
        <v>2</v>
      </c>
      <c r="AH272" s="73">
        <f t="shared" si="168"/>
        <v>2</v>
      </c>
      <c r="AI272" s="73">
        <f t="shared" si="168"/>
        <v>2</v>
      </c>
      <c r="AJ272" s="73">
        <f t="shared" si="168"/>
        <v>2</v>
      </c>
      <c r="AK272" s="73">
        <f t="shared" si="168"/>
        <v>1</v>
      </c>
      <c r="AL272" s="73">
        <f xml:space="preserve"> SUM(AL269,AL270,AL271)</f>
        <v>1</v>
      </c>
      <c r="AM272" s="73">
        <f t="shared" ref="AM272:AT272" si="169" xml:space="preserve"> SUM(AM269,AM270,AM271)</f>
        <v>1</v>
      </c>
      <c r="AN272" s="73">
        <f t="shared" si="169"/>
        <v>1</v>
      </c>
      <c r="AO272" s="73">
        <f t="shared" si="169"/>
        <v>1</v>
      </c>
      <c r="AP272" s="73">
        <f t="shared" si="169"/>
        <v>1</v>
      </c>
      <c r="AQ272" s="73">
        <f t="shared" si="169"/>
        <v>1</v>
      </c>
      <c r="AR272" s="73">
        <f t="shared" si="169"/>
        <v>1</v>
      </c>
      <c r="AS272" s="73">
        <f t="shared" si="169"/>
        <v>1</v>
      </c>
      <c r="AT272" s="73">
        <f t="shared" si="169"/>
        <v>1</v>
      </c>
      <c r="AU272" s="71">
        <f>SUM(AC272:AT272)</f>
        <v>26</v>
      </c>
      <c r="AV272" s="71"/>
    </row>
    <row r="273" spans="1:48" s="3" customFormat="1" ht="4.5" customHeight="1" x14ac:dyDescent="0.25">
      <c r="A273" s="71"/>
      <c r="B273" s="71"/>
      <c r="C273" s="71"/>
      <c r="D273" s="17"/>
      <c r="E273" s="9"/>
      <c r="F273" s="9"/>
      <c r="G273" s="9"/>
      <c r="H273" s="9"/>
      <c r="I273" s="9"/>
      <c r="J273" s="9"/>
      <c r="K273" s="9"/>
      <c r="L273" s="9"/>
      <c r="N273" s="17"/>
      <c r="P273" s="9"/>
      <c r="Q273" s="9"/>
      <c r="R273" s="9"/>
      <c r="S273" s="9"/>
      <c r="T273" s="9"/>
      <c r="U273" s="9"/>
      <c r="V273" s="9"/>
      <c r="W273" s="9"/>
      <c r="X273" s="9"/>
      <c r="Y273" s="17"/>
      <c r="AA273" s="9"/>
      <c r="AB273" s="71"/>
      <c r="AC273" s="71"/>
      <c r="AD273" s="71"/>
      <c r="AE273" s="71"/>
      <c r="AF273" s="71"/>
      <c r="AG273" s="71"/>
      <c r="AH273" s="71"/>
      <c r="AI273" s="71"/>
      <c r="AJ273" s="71"/>
      <c r="AK273" s="71"/>
      <c r="AL273" s="71"/>
      <c r="AM273" s="71"/>
      <c r="AN273" s="71"/>
      <c r="AO273" s="71"/>
      <c r="AP273" s="71"/>
      <c r="AQ273" s="71"/>
      <c r="AR273" s="71"/>
      <c r="AS273" s="71"/>
      <c r="AT273" s="71"/>
      <c r="AU273" s="71"/>
      <c r="AV273" s="71"/>
    </row>
    <row r="274" spans="1:48" s="3" customFormat="1" ht="19.5" customHeight="1" x14ac:dyDescent="0.25">
      <c r="A274" s="88" t="s">
        <v>21</v>
      </c>
      <c r="B274" s="88"/>
      <c r="C274" s="88"/>
      <c r="D274" s="16">
        <v>5</v>
      </c>
      <c r="E274" s="13">
        <v>8</v>
      </c>
      <c r="F274" s="13">
        <v>5</v>
      </c>
      <c r="G274" s="13">
        <v>6</v>
      </c>
      <c r="H274" s="13">
        <v>5</v>
      </c>
      <c r="I274" s="13">
        <v>4</v>
      </c>
      <c r="J274" s="13">
        <v>6</v>
      </c>
      <c r="K274" s="13">
        <v>7</v>
      </c>
      <c r="L274" s="13">
        <v>7</v>
      </c>
      <c r="N274" s="13">
        <f>IF(D274="",(""),SUM(D274:L274))</f>
        <v>53</v>
      </c>
      <c r="P274" s="13">
        <v>6</v>
      </c>
      <c r="Q274" s="13">
        <v>8</v>
      </c>
      <c r="R274" s="13">
        <v>6</v>
      </c>
      <c r="S274" s="13">
        <v>7</v>
      </c>
      <c r="T274" s="13">
        <v>6</v>
      </c>
      <c r="U274" s="13">
        <v>6</v>
      </c>
      <c r="V274" s="13">
        <v>6</v>
      </c>
      <c r="W274" s="13">
        <v>5</v>
      </c>
      <c r="X274" s="13">
        <v>6</v>
      </c>
      <c r="Y274" s="13">
        <f>IF(P274="",(""),SUM(P274:X274))</f>
        <v>56</v>
      </c>
      <c r="AA274" s="13">
        <f>IF(N274="",(""),SUM(N274,Y274))</f>
        <v>109</v>
      </c>
      <c r="AB274" s="71"/>
      <c r="AC274" s="71"/>
      <c r="AD274" s="71"/>
      <c r="AE274" s="71"/>
      <c r="AF274" s="71"/>
      <c r="AG274" s="71"/>
      <c r="AH274" s="71"/>
      <c r="AI274" s="71"/>
      <c r="AJ274" s="71"/>
      <c r="AK274" s="71"/>
      <c r="AL274" s="71"/>
      <c r="AM274" s="71"/>
      <c r="AN274" s="71"/>
      <c r="AO274" s="71"/>
      <c r="AP274" s="71"/>
      <c r="AQ274" s="71"/>
      <c r="AR274" s="71"/>
      <c r="AS274" s="71"/>
      <c r="AT274" s="71"/>
      <c r="AU274" s="71"/>
      <c r="AV274" s="71"/>
    </row>
    <row r="275" spans="1:48" s="3" customFormat="1" ht="5.0999999999999996" customHeight="1" x14ac:dyDescent="0.25">
      <c r="A275" s="71"/>
      <c r="B275" s="71"/>
      <c r="C275" s="71"/>
      <c r="D275" s="17"/>
      <c r="E275" s="9"/>
      <c r="F275" s="9"/>
      <c r="G275" s="9"/>
      <c r="H275" s="9"/>
      <c r="I275" s="9"/>
      <c r="J275" s="9"/>
      <c r="K275" s="9"/>
      <c r="L275" s="9"/>
      <c r="N275" s="17"/>
      <c r="P275" s="9"/>
      <c r="Q275" s="9"/>
      <c r="R275" s="9"/>
      <c r="S275" s="9"/>
      <c r="T275" s="9"/>
      <c r="U275" s="9"/>
      <c r="V275" s="9"/>
      <c r="W275" s="9"/>
      <c r="X275" s="9"/>
      <c r="Y275" s="17"/>
      <c r="AA275" s="9"/>
      <c r="AB275" s="71"/>
      <c r="AC275" s="71"/>
      <c r="AD275" s="71"/>
      <c r="AE275" s="71"/>
      <c r="AF275" s="71"/>
      <c r="AG275" s="71"/>
      <c r="AH275" s="71"/>
      <c r="AI275" s="71"/>
      <c r="AJ275" s="71"/>
      <c r="AK275" s="71"/>
      <c r="AL275" s="71"/>
      <c r="AM275" s="71"/>
      <c r="AN275" s="71"/>
      <c r="AO275" s="71"/>
      <c r="AP275" s="71"/>
      <c r="AQ275" s="71"/>
      <c r="AR275" s="71"/>
      <c r="AS275" s="71"/>
      <c r="AT275" s="71"/>
      <c r="AU275" s="71"/>
      <c r="AV275" s="71"/>
    </row>
    <row r="276" spans="1:48" s="3" customFormat="1" ht="19.5" customHeight="1" x14ac:dyDescent="0.25">
      <c r="A276" s="88" t="s">
        <v>22</v>
      </c>
      <c r="B276" s="88"/>
      <c r="C276" s="88"/>
      <c r="D276" s="30">
        <f>IF(D274=0,(""),IF(D269-D274+2&lt;=0,(0),IF(D269-D274+2=1,(1),IF(D269-D274+2=2,(2),IF(D269-D274+2=3,(3),IF(D269-D274+2=4,(4)))))))</f>
        <v>1</v>
      </c>
      <c r="E276" s="30">
        <f t="shared" ref="E276:L276" si="170">IF(E274=0,(""),IF(E269-E274+2&lt;=0,(0),IF(E269-E274+2=1,(1),IF(E269-E274+2=2,(2),IF(E269-E274+2=3,(3),IF(E269-E274+2=4,(4)))))))</f>
        <v>0</v>
      </c>
      <c r="F276" s="30">
        <f t="shared" si="170"/>
        <v>0</v>
      </c>
      <c r="G276" s="30">
        <f t="shared" si="170"/>
        <v>0</v>
      </c>
      <c r="H276" s="30">
        <f t="shared" si="170"/>
        <v>1</v>
      </c>
      <c r="I276" s="30">
        <f t="shared" si="170"/>
        <v>1</v>
      </c>
      <c r="J276" s="30">
        <f t="shared" si="170"/>
        <v>1</v>
      </c>
      <c r="K276" s="30">
        <f t="shared" si="170"/>
        <v>0</v>
      </c>
      <c r="L276" s="30">
        <f t="shared" si="170"/>
        <v>0</v>
      </c>
      <c r="N276" s="16">
        <f>IF(D276="",(""),SUM(D276:L276))</f>
        <v>4</v>
      </c>
      <c r="P276" s="30">
        <f>IF(P274=0,(""),IF(P269-P274+2&lt;=0,(0),IF(P269-P274+2=1,(1),IF(P269-P274+2=2,(2),IF(P269-P274+2=3,(3),IF(P269-P274+2=4,(4)))))))</f>
        <v>0</v>
      </c>
      <c r="Q276" s="30">
        <f t="shared" ref="Q276:X276" si="171">IF(Q274=0,(""),IF(Q269-Q274+2&lt;=0,(0),IF(Q269-Q274+2=1,(1),IF(Q269-Q274+2=2,(2),IF(Q269-Q274+2=3,(3),IF(Q269-Q274+2=4,(4)))))))</f>
        <v>0</v>
      </c>
      <c r="R276" s="30">
        <f t="shared" si="171"/>
        <v>0</v>
      </c>
      <c r="S276" s="30">
        <f t="shared" si="171"/>
        <v>0</v>
      </c>
      <c r="T276" s="30">
        <f t="shared" si="171"/>
        <v>0</v>
      </c>
      <c r="U276" s="30">
        <f t="shared" si="171"/>
        <v>0</v>
      </c>
      <c r="V276" s="30">
        <f t="shared" si="171"/>
        <v>0</v>
      </c>
      <c r="W276" s="30">
        <f t="shared" si="171"/>
        <v>0</v>
      </c>
      <c r="X276" s="30">
        <f t="shared" si="171"/>
        <v>0</v>
      </c>
      <c r="Y276" s="16">
        <f>IF(D276="",(""),SUM(P276:X276))</f>
        <v>0</v>
      </c>
      <c r="AA276" s="13">
        <f>IF(D276="",(""),SUM(N276,Y276))</f>
        <v>4</v>
      </c>
      <c r="AB276" s="71"/>
      <c r="AC276" s="71"/>
      <c r="AD276" s="71"/>
      <c r="AE276" s="71"/>
      <c r="AF276" s="71"/>
      <c r="AG276" s="71"/>
      <c r="AH276" s="71"/>
      <c r="AI276" s="71"/>
      <c r="AJ276" s="71"/>
      <c r="AK276" s="71"/>
      <c r="AL276" s="71"/>
      <c r="AM276" s="71"/>
      <c r="AN276" s="71"/>
      <c r="AO276" s="71"/>
      <c r="AP276" s="71"/>
      <c r="AQ276" s="71"/>
      <c r="AR276" s="71"/>
      <c r="AS276" s="71"/>
      <c r="AT276" s="71"/>
      <c r="AU276" s="71"/>
      <c r="AV276" s="71"/>
    </row>
    <row r="277" spans="1:48" s="3" customFormat="1" ht="5.0999999999999996" customHeight="1" x14ac:dyDescent="0.25">
      <c r="A277" s="89"/>
      <c r="B277" s="90"/>
      <c r="C277" s="90"/>
      <c r="D277" s="49"/>
      <c r="E277" s="21"/>
      <c r="F277" s="21"/>
      <c r="G277" s="21"/>
      <c r="H277" s="21"/>
      <c r="I277" s="21"/>
      <c r="J277" s="21"/>
      <c r="K277" s="21"/>
      <c r="L277" s="21"/>
      <c r="N277" s="49"/>
      <c r="P277" s="21"/>
      <c r="Q277" s="21"/>
      <c r="R277" s="21"/>
      <c r="S277" s="21"/>
      <c r="T277" s="21"/>
      <c r="U277" s="21"/>
      <c r="V277" s="21"/>
      <c r="W277" s="21"/>
      <c r="X277" s="21"/>
      <c r="Y277" s="49"/>
      <c r="AA277" s="50"/>
      <c r="AB277" s="71"/>
      <c r="AC277" s="71"/>
      <c r="AD277" s="71"/>
      <c r="AE277" s="71"/>
      <c r="AF277" s="71"/>
      <c r="AG277" s="71"/>
      <c r="AH277" s="71"/>
      <c r="AI277" s="71"/>
      <c r="AJ277" s="71"/>
      <c r="AK277" s="71"/>
      <c r="AL277" s="71"/>
      <c r="AM277" s="71"/>
      <c r="AN277" s="71"/>
      <c r="AO277" s="71"/>
      <c r="AP277" s="71"/>
      <c r="AQ277" s="71"/>
      <c r="AR277" s="71"/>
      <c r="AS277" s="71"/>
      <c r="AT277" s="71"/>
      <c r="AU277" s="71"/>
      <c r="AV277" s="71"/>
    </row>
    <row r="278" spans="1:48" s="3" customFormat="1" ht="19.5" customHeight="1" x14ac:dyDescent="0.25">
      <c r="A278" s="88" t="s">
        <v>23</v>
      </c>
      <c r="B278" s="88"/>
      <c r="C278" s="88"/>
      <c r="D278" s="30">
        <f t="shared" ref="D278:L278" si="172">IF(D274=0,(""),IF(D269+D272-D274+2&lt;=0,(0),IF(D269+D272-D274+2=1,(1),IF(D269+D272-D274+2=2,(2),IF(D269+D272-D274+2=3,(3),IF(D269+D272-D274+2=4,(4),IF(D269+D272-D274+2=5,(5))))))))</f>
        <v>3</v>
      </c>
      <c r="E278" s="30">
        <f t="shared" si="172"/>
        <v>0</v>
      </c>
      <c r="F278" s="30">
        <f t="shared" si="172"/>
        <v>2</v>
      </c>
      <c r="G278" s="30">
        <f t="shared" si="172"/>
        <v>1</v>
      </c>
      <c r="H278" s="30">
        <f t="shared" si="172"/>
        <v>2</v>
      </c>
      <c r="I278" s="30">
        <f t="shared" si="172"/>
        <v>2</v>
      </c>
      <c r="J278" s="30">
        <f t="shared" si="172"/>
        <v>3</v>
      </c>
      <c r="K278" s="30">
        <f t="shared" si="172"/>
        <v>0</v>
      </c>
      <c r="L278" s="30">
        <f t="shared" si="172"/>
        <v>2</v>
      </c>
      <c r="N278" s="16">
        <f>IF(D278="",(""),SUM(D278:L278))</f>
        <v>15</v>
      </c>
      <c r="P278" s="30">
        <f>IF(P274=0,(""),IF(P269+P272-P274+2&lt;=0,(0),IF(P269+P272-P274+2=1,(1),IF(P269+P272-P274+2=2,(2),IF(P269+P272-P274+2=3,(3),IF(P269+P272-P274+2=4,(4),IF(P269+P272-P274+2=5,(5))))))))</f>
        <v>1</v>
      </c>
      <c r="Q278" s="30">
        <f>IF(Q274=0,(""),IF(Q269+Q272-Q274+2&lt;=0,(0),IF(Q269+Q272-Q274+2=1,(1),IF(Q269+Q272-Q274+2=2,(2),IF(Q269+Q272-Q274+2=3,(3),IF(Q269+Q272-Q274+2=4,(4),IF(Q269+Q272-Q274+2=5,(5))))))))</f>
        <v>0</v>
      </c>
      <c r="R278" s="30" t="str">
        <f>IF(DR274=0,(""),IF(R269+R272-R274+2&lt;=0,(0),IF(R269+R272-R274+2=1,(1),IF(R269+R272-R274+2=2,(2),IF(R269+R272-R274+2=3,(3),IF(R269+R272-R274+2=4,(4),IF(R269+R272-R274+2=5,(5))))))))</f>
        <v/>
      </c>
      <c r="S278" s="30">
        <f t="shared" ref="S278:X278" si="173">IF(S274=0,(""),IF(S269+S272-S274+2&lt;=0,(0),IF(S269+S272-S274+2=1,(1),IF(S269+S272-S274+2=2,(2),IF(S269+S272-S274+2=3,(3),IF(S269+S272-S274+2=4,(4),IF(S269+S272-S274+2=5,(5))))))))</f>
        <v>2</v>
      </c>
      <c r="T278" s="30">
        <f t="shared" si="173"/>
        <v>0</v>
      </c>
      <c r="U278" s="30">
        <f t="shared" si="173"/>
        <v>2</v>
      </c>
      <c r="V278" s="30">
        <f t="shared" si="173"/>
        <v>2</v>
      </c>
      <c r="W278" s="30">
        <f t="shared" si="173"/>
        <v>1</v>
      </c>
      <c r="X278" s="30">
        <f t="shared" si="173"/>
        <v>2</v>
      </c>
      <c r="Y278" s="16">
        <f>IF(D278="",(""),SUM(P278:X278))</f>
        <v>10</v>
      </c>
      <c r="AA278" s="13">
        <f>IF(D278="",(""),SUM(N278,Y278))</f>
        <v>25</v>
      </c>
      <c r="AB278" s="71"/>
      <c r="AC278" s="71"/>
      <c r="AD278" s="71"/>
      <c r="AE278" s="71"/>
      <c r="AF278" s="71"/>
      <c r="AG278" s="71"/>
      <c r="AH278" s="71"/>
      <c r="AI278" s="71"/>
      <c r="AJ278" s="71"/>
      <c r="AK278" s="71"/>
      <c r="AL278" s="71"/>
      <c r="AM278" s="71"/>
      <c r="AN278" s="71"/>
      <c r="AO278" s="71"/>
      <c r="AP278" s="71"/>
      <c r="AQ278" s="71"/>
      <c r="AR278" s="71"/>
      <c r="AS278" s="71"/>
      <c r="AT278" s="71"/>
      <c r="AU278" s="71"/>
      <c r="AV278" s="71"/>
    </row>
    <row r="279" spans="1:48" s="3" customFormat="1" ht="5.0999999999999996" customHeight="1" x14ac:dyDescent="0.25">
      <c r="A279" s="90"/>
      <c r="B279" s="71"/>
      <c r="C279" s="71"/>
      <c r="D279" s="92"/>
      <c r="E279" s="90"/>
      <c r="F279" s="90"/>
      <c r="G279" s="90"/>
      <c r="H279" s="90"/>
      <c r="I279" s="90"/>
      <c r="J279" s="90"/>
      <c r="K279" s="90"/>
      <c r="L279" s="90"/>
      <c r="M279" s="90"/>
      <c r="N279" s="92"/>
      <c r="O279" s="90"/>
      <c r="P279" s="90"/>
      <c r="Q279" s="90"/>
      <c r="R279" s="90"/>
      <c r="S279" s="90"/>
      <c r="T279" s="90"/>
      <c r="U279" s="90"/>
      <c r="V279" s="90"/>
      <c r="W279" s="90"/>
      <c r="X279" s="91"/>
      <c r="Y279" s="92"/>
      <c r="Z279" s="90"/>
      <c r="AA279" s="91"/>
      <c r="AB279" s="71"/>
      <c r="AC279" s="71"/>
      <c r="AD279" s="71"/>
      <c r="AE279" s="71"/>
      <c r="AF279" s="71"/>
      <c r="AG279" s="71"/>
      <c r="AH279" s="71"/>
      <c r="AI279" s="71"/>
      <c r="AJ279" s="71"/>
      <c r="AK279" s="71"/>
      <c r="AL279" s="71"/>
      <c r="AM279" s="71"/>
      <c r="AN279" s="71"/>
      <c r="AO279" s="71"/>
      <c r="AP279" s="71"/>
      <c r="AQ279" s="71"/>
      <c r="AR279" s="71"/>
      <c r="AS279" s="71"/>
      <c r="AT279" s="71"/>
      <c r="AU279" s="71"/>
      <c r="AV279" s="71"/>
    </row>
    <row r="280" spans="1:48" ht="33.950000000000003" customHeight="1" x14ac:dyDescent="0.25">
      <c r="A280" s="88" t="s">
        <v>3</v>
      </c>
      <c r="B280" s="60"/>
      <c r="C280" s="60"/>
      <c r="D280" s="155"/>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7"/>
      <c r="AB280" s="75"/>
      <c r="AC280" s="75"/>
      <c r="AD280" s="75"/>
      <c r="AE280" s="75"/>
      <c r="AF280" s="75"/>
      <c r="AG280" s="75"/>
      <c r="AH280" s="75"/>
      <c r="AI280" s="75"/>
      <c r="AJ280" s="75"/>
      <c r="AK280" s="75"/>
      <c r="AL280" s="75"/>
      <c r="AM280" s="75"/>
      <c r="AN280" s="75"/>
      <c r="AO280" s="75"/>
      <c r="AP280" s="75"/>
      <c r="AQ280" s="75"/>
      <c r="AR280" s="75"/>
      <c r="AS280" s="75"/>
      <c r="AT280" s="75"/>
      <c r="AU280" s="75"/>
      <c r="AV280" s="75"/>
    </row>
    <row r="281" spans="1:48" ht="21" x14ac:dyDescent="0.25">
      <c r="A281" s="152"/>
      <c r="B281" s="76"/>
      <c r="C281" s="76"/>
      <c r="D281" s="77"/>
      <c r="E281" s="76"/>
      <c r="F281" s="76"/>
      <c r="G281" s="76"/>
      <c r="H281" s="76"/>
      <c r="I281" s="135" t="str">
        <f>infos!$W$1</f>
        <v>GOLF DU CHÂTEAU D'AUGERVILLE</v>
      </c>
      <c r="J281" s="136"/>
      <c r="K281" s="136"/>
      <c r="L281" s="136"/>
      <c r="M281" s="136"/>
      <c r="N281" s="136"/>
      <c r="O281" s="136"/>
      <c r="P281" s="136"/>
      <c r="Q281" s="136"/>
      <c r="R281" s="136"/>
      <c r="S281" s="137"/>
      <c r="T281" s="78"/>
      <c r="U281" s="78"/>
      <c r="V281" s="122">
        <f>infos!$Z$2</f>
        <v>41807</v>
      </c>
      <c r="W281" s="123"/>
      <c r="X281" s="123"/>
      <c r="Y281" s="124"/>
      <c r="Z281" s="79"/>
      <c r="AA281" s="76"/>
      <c r="AB281" s="75"/>
      <c r="AC281" s="75"/>
      <c r="AD281" s="75"/>
      <c r="AE281" s="75"/>
      <c r="AF281" s="75"/>
      <c r="AG281" s="75"/>
      <c r="AH281" s="75"/>
      <c r="AI281" s="75"/>
      <c r="AJ281" s="75"/>
      <c r="AK281" s="75"/>
      <c r="AL281" s="75"/>
      <c r="AM281" s="75"/>
      <c r="AN281" s="75"/>
      <c r="AO281" s="75"/>
      <c r="AP281" s="75"/>
      <c r="AQ281" s="75"/>
      <c r="AR281" s="75"/>
      <c r="AS281" s="75"/>
      <c r="AT281" s="75"/>
      <c r="AU281" s="75"/>
      <c r="AV281" s="75"/>
    </row>
    <row r="282" spans="1:48" ht="21" x14ac:dyDescent="0.25">
      <c r="A282" s="153"/>
      <c r="B282" s="76"/>
      <c r="C282" s="76"/>
      <c r="D282" s="77"/>
      <c r="E282" s="76"/>
      <c r="F282" s="76"/>
      <c r="G282" s="76"/>
      <c r="H282" s="60"/>
      <c r="I282" s="80"/>
      <c r="J282" s="81"/>
      <c r="K282" s="81"/>
      <c r="L282" s="81"/>
      <c r="M282" s="81"/>
      <c r="N282" s="102" t="str">
        <f>infos!$W$2</f>
        <v>STROKE-PLAY - 18 Trous</v>
      </c>
      <c r="O282" s="81"/>
      <c r="P282" s="81"/>
      <c r="Q282" s="81"/>
      <c r="R282" s="81"/>
      <c r="S282" s="81"/>
      <c r="T282" s="60"/>
      <c r="U282" s="78"/>
      <c r="V282" s="76"/>
      <c r="W282" s="82" t="s">
        <v>8</v>
      </c>
      <c r="X282" s="76">
        <f>infos!$X$3</f>
        <v>72</v>
      </c>
      <c r="Y282" s="77"/>
      <c r="Z282" s="79"/>
      <c r="AA282" s="83" t="s">
        <v>43</v>
      </c>
      <c r="AB282" s="75"/>
      <c r="AC282" s="75"/>
      <c r="AD282" s="75"/>
      <c r="AE282" s="75"/>
      <c r="AF282" s="75"/>
      <c r="AG282" s="75"/>
      <c r="AH282" s="75"/>
      <c r="AI282" s="75"/>
      <c r="AJ282" s="75"/>
      <c r="AK282" s="75"/>
      <c r="AL282" s="75"/>
      <c r="AM282" s="75"/>
      <c r="AN282" s="75"/>
      <c r="AO282" s="75"/>
      <c r="AP282" s="75"/>
      <c r="AQ282" s="75"/>
      <c r="AR282" s="75"/>
      <c r="AS282" s="75"/>
      <c r="AT282" s="75"/>
      <c r="AU282" s="75"/>
      <c r="AV282" s="75"/>
    </row>
    <row r="283" spans="1:48" ht="5.85" customHeight="1" x14ac:dyDescent="0.25">
      <c r="A283" s="75"/>
      <c r="B283" s="60"/>
      <c r="C283" s="60"/>
      <c r="D283" s="84"/>
      <c r="E283" s="60"/>
      <c r="F283" s="60"/>
      <c r="G283" s="60"/>
      <c r="H283" s="60"/>
      <c r="I283" s="60"/>
      <c r="J283" s="60"/>
      <c r="K283" s="60"/>
      <c r="L283" s="60"/>
      <c r="M283" s="60"/>
      <c r="N283" s="84"/>
      <c r="O283" s="60"/>
      <c r="P283" s="60"/>
      <c r="Q283" s="60"/>
      <c r="R283" s="60"/>
      <c r="S283" s="60"/>
      <c r="T283" s="60"/>
      <c r="U283" s="60"/>
      <c r="V283" s="60"/>
      <c r="W283" s="60"/>
      <c r="X283" s="60"/>
      <c r="Y283" s="84"/>
      <c r="Z283" s="75"/>
      <c r="AA283" s="60"/>
      <c r="AB283" s="75"/>
      <c r="AC283" s="75"/>
      <c r="AD283" s="75"/>
      <c r="AE283" s="75"/>
      <c r="AF283" s="75"/>
      <c r="AG283" s="75"/>
      <c r="AH283" s="75"/>
      <c r="AI283" s="75"/>
      <c r="AJ283" s="75"/>
      <c r="AK283" s="75"/>
      <c r="AL283" s="75"/>
      <c r="AM283" s="75"/>
      <c r="AN283" s="75"/>
      <c r="AO283" s="75"/>
      <c r="AP283" s="75"/>
      <c r="AQ283" s="75"/>
      <c r="AR283" s="75"/>
      <c r="AS283" s="75"/>
      <c r="AT283" s="75"/>
      <c r="AU283" s="75"/>
      <c r="AV283" s="75"/>
    </row>
    <row r="284" spans="1:48" x14ac:dyDescent="0.25">
      <c r="A284" s="138" t="str">
        <f>IF(infos!V22="",(""),IF(infos!V22=16,(infos!W22)))</f>
        <v>TROUPEL Philippe</v>
      </c>
      <c r="B284" s="139"/>
      <c r="C284" s="139"/>
      <c r="D284" s="139"/>
      <c r="E284" s="139"/>
      <c r="F284" s="139"/>
      <c r="G284" s="139"/>
      <c r="H284" s="140"/>
      <c r="I284" s="68"/>
      <c r="J284" s="119" t="s">
        <v>11</v>
      </c>
      <c r="K284" s="119"/>
      <c r="L284" s="125">
        <f>IF(infos!V22=0,(""),IF(infos!V22=16,(infos!Y22)))</f>
        <v>15.6</v>
      </c>
      <c r="M284" s="126" t="str">
        <f>IF(infos!H84=0,(""),IF(infos!H84=11,(infos!N84)))</f>
        <v/>
      </c>
      <c r="N284" s="84" t="s">
        <v>10</v>
      </c>
      <c r="O284" s="132">
        <f>IF(AA284=(""),(""),IF(AA284=0,(infos!Z4),(infos!Z5)))</f>
        <v>69.8</v>
      </c>
      <c r="P284" s="133"/>
      <c r="Q284" s="60"/>
      <c r="R284" s="154" t="s">
        <v>9</v>
      </c>
      <c r="S284" s="119"/>
      <c r="T284" s="132">
        <f>IF(AA284=(""),(""),IF(AA284=0,(infos!X4),(infos!X5)))</f>
        <v>128</v>
      </c>
      <c r="U284" s="133"/>
      <c r="V284" s="119" t="s">
        <v>12</v>
      </c>
      <c r="W284" s="119"/>
      <c r="X284" s="119"/>
      <c r="Y284" s="66">
        <f>(IF(L284="",(""),ROUND((L284*T284/113)+(O284-X282),0)))</f>
        <v>15</v>
      </c>
      <c r="Z284" s="60"/>
      <c r="AA284" s="58">
        <f>IF(infos!V22=0,(""),IF(infos!V22=16,(infos!AB22)))</f>
        <v>0</v>
      </c>
      <c r="AB284" s="60"/>
      <c r="AC284" s="75"/>
      <c r="AD284" s="75"/>
      <c r="AE284" s="75"/>
      <c r="AF284" s="75"/>
      <c r="AG284" s="75"/>
      <c r="AH284" s="75"/>
      <c r="AI284" s="75"/>
      <c r="AJ284" s="75"/>
      <c r="AK284" s="75"/>
      <c r="AL284" s="75"/>
      <c r="AM284" s="75"/>
      <c r="AN284" s="75"/>
      <c r="AO284" s="75"/>
      <c r="AP284" s="75"/>
      <c r="AQ284" s="75"/>
      <c r="AR284" s="75"/>
      <c r="AS284" s="75"/>
      <c r="AT284" s="75"/>
      <c r="AU284" s="75"/>
      <c r="AV284" s="75"/>
    </row>
    <row r="285" spans="1:48" ht="5.25" customHeight="1" x14ac:dyDescent="0.25">
      <c r="A285" s="75"/>
      <c r="B285" s="60"/>
      <c r="C285" s="60"/>
      <c r="D285" s="84"/>
      <c r="E285" s="60"/>
      <c r="F285" s="60"/>
      <c r="G285" s="60"/>
      <c r="H285" s="60"/>
      <c r="I285" s="60"/>
      <c r="J285" s="60"/>
      <c r="K285" s="60"/>
      <c r="L285" s="60"/>
      <c r="M285" s="60"/>
      <c r="N285" s="84"/>
      <c r="O285" s="60"/>
      <c r="P285" s="60"/>
      <c r="Q285" s="60"/>
      <c r="R285" s="60"/>
      <c r="S285" s="60"/>
      <c r="T285" s="60"/>
      <c r="U285" s="60"/>
      <c r="V285" s="60"/>
      <c r="W285" s="60"/>
      <c r="X285" s="60"/>
      <c r="Y285" s="84"/>
      <c r="Z285" s="75"/>
      <c r="AA285" s="60"/>
      <c r="AB285" s="75"/>
      <c r="AC285" s="75"/>
      <c r="AD285" s="75"/>
      <c r="AE285" s="75"/>
      <c r="AF285" s="75"/>
      <c r="AG285" s="75"/>
      <c r="AH285" s="75"/>
      <c r="AI285" s="75"/>
      <c r="AJ285" s="75"/>
      <c r="AK285" s="75"/>
      <c r="AL285" s="75"/>
      <c r="AM285" s="75"/>
      <c r="AN285" s="75"/>
      <c r="AO285" s="75"/>
      <c r="AP285" s="75"/>
      <c r="AQ285" s="75"/>
      <c r="AR285" s="75"/>
      <c r="AS285" s="75"/>
      <c r="AT285" s="75"/>
      <c r="AU285" s="75"/>
      <c r="AV285" s="75"/>
    </row>
    <row r="286" spans="1:48" s="29" customFormat="1" ht="19.5" customHeight="1" x14ac:dyDescent="0.25">
      <c r="A286" s="85"/>
      <c r="B286" s="85">
        <v>1</v>
      </c>
      <c r="C286" s="85"/>
      <c r="D286" s="86">
        <v>1</v>
      </c>
      <c r="E286" s="87">
        <v>2</v>
      </c>
      <c r="F286" s="87">
        <v>3</v>
      </c>
      <c r="G286" s="87">
        <v>4</v>
      </c>
      <c r="H286" s="87">
        <v>5</v>
      </c>
      <c r="I286" s="87">
        <v>6</v>
      </c>
      <c r="J286" s="87">
        <v>7</v>
      </c>
      <c r="K286" s="87">
        <v>8</v>
      </c>
      <c r="L286" s="87">
        <v>9</v>
      </c>
      <c r="M286" s="73"/>
      <c r="N286" s="59" t="s">
        <v>5</v>
      </c>
      <c r="O286" s="73"/>
      <c r="P286" s="87">
        <v>10</v>
      </c>
      <c r="Q286" s="87">
        <v>11</v>
      </c>
      <c r="R286" s="87">
        <v>12</v>
      </c>
      <c r="S286" s="87">
        <v>13</v>
      </c>
      <c r="T286" s="87">
        <v>14</v>
      </c>
      <c r="U286" s="87">
        <v>15</v>
      </c>
      <c r="V286" s="87">
        <v>16</v>
      </c>
      <c r="W286" s="87">
        <v>17</v>
      </c>
      <c r="X286" s="87">
        <v>18</v>
      </c>
      <c r="Y286" s="59" t="s">
        <v>6</v>
      </c>
      <c r="Z286" s="71"/>
      <c r="AA286" s="70" t="s">
        <v>7</v>
      </c>
      <c r="AB286" s="72" t="s">
        <v>0</v>
      </c>
      <c r="AC286" s="73">
        <v>1</v>
      </c>
      <c r="AD286" s="73">
        <v>2</v>
      </c>
      <c r="AE286" s="73">
        <v>3</v>
      </c>
      <c r="AF286" s="73">
        <v>4</v>
      </c>
      <c r="AG286" s="73">
        <v>5</v>
      </c>
      <c r="AH286" s="73">
        <v>6</v>
      </c>
      <c r="AI286" s="73">
        <v>7</v>
      </c>
      <c r="AJ286" s="73">
        <v>8</v>
      </c>
      <c r="AK286" s="73">
        <v>9</v>
      </c>
      <c r="AL286" s="73">
        <v>10</v>
      </c>
      <c r="AM286" s="73">
        <v>11</v>
      </c>
      <c r="AN286" s="73">
        <v>12</v>
      </c>
      <c r="AO286" s="73">
        <v>13</v>
      </c>
      <c r="AP286" s="73">
        <v>14</v>
      </c>
      <c r="AQ286" s="73">
        <v>15</v>
      </c>
      <c r="AR286" s="73">
        <v>16</v>
      </c>
      <c r="AS286" s="73">
        <v>17</v>
      </c>
      <c r="AT286" s="73">
        <v>18</v>
      </c>
      <c r="AU286" s="96"/>
      <c r="AV286" s="96"/>
    </row>
    <row r="287" spans="1:48" s="3" customFormat="1" ht="19.5" customHeight="1" x14ac:dyDescent="0.25">
      <c r="A287" s="88" t="s">
        <v>1</v>
      </c>
      <c r="B287" s="88"/>
      <c r="C287" s="88"/>
      <c r="D287" s="59">
        <f t="shared" ref="D287:L287" si="174">D45</f>
        <v>4</v>
      </c>
      <c r="E287" s="70">
        <f t="shared" si="174"/>
        <v>5</v>
      </c>
      <c r="F287" s="70">
        <f t="shared" si="174"/>
        <v>3</v>
      </c>
      <c r="G287" s="70">
        <f t="shared" si="174"/>
        <v>4</v>
      </c>
      <c r="H287" s="70">
        <f t="shared" si="174"/>
        <v>4</v>
      </c>
      <c r="I287" s="70">
        <f t="shared" si="174"/>
        <v>3</v>
      </c>
      <c r="J287" s="70">
        <f t="shared" si="174"/>
        <v>5</v>
      </c>
      <c r="K287" s="70">
        <f t="shared" si="174"/>
        <v>3</v>
      </c>
      <c r="L287" s="70">
        <f t="shared" si="174"/>
        <v>5</v>
      </c>
      <c r="M287" s="73"/>
      <c r="N287" s="59">
        <f>SUM(D287:L287)</f>
        <v>36</v>
      </c>
      <c r="O287" s="73"/>
      <c r="P287" s="70">
        <f t="shared" ref="P287:X287" si="175">P45</f>
        <v>4</v>
      </c>
      <c r="Q287" s="70">
        <f t="shared" si="175"/>
        <v>5</v>
      </c>
      <c r="R287" s="70">
        <f t="shared" si="175"/>
        <v>4</v>
      </c>
      <c r="S287" s="70">
        <f t="shared" si="175"/>
        <v>5</v>
      </c>
      <c r="T287" s="70">
        <f t="shared" si="175"/>
        <v>3</v>
      </c>
      <c r="U287" s="70">
        <f t="shared" si="175"/>
        <v>4</v>
      </c>
      <c r="V287" s="70">
        <f t="shared" si="175"/>
        <v>4</v>
      </c>
      <c r="W287" s="70">
        <f t="shared" si="175"/>
        <v>3</v>
      </c>
      <c r="X287" s="70">
        <f t="shared" si="175"/>
        <v>4</v>
      </c>
      <c r="Y287" s="59">
        <f>SUM(P287:X287)</f>
        <v>36</v>
      </c>
      <c r="Z287" s="71"/>
      <c r="AA287" s="59">
        <f>SUM(N287,Y287)</f>
        <v>72</v>
      </c>
      <c r="AB287" s="71"/>
      <c r="AC287" s="73">
        <f>IF(GESTEP(Y284-1,0),1,0)</f>
        <v>1</v>
      </c>
      <c r="AD287" s="73">
        <f>IF(GESTEP(Y284-2,0),1,0)</f>
        <v>1</v>
      </c>
      <c r="AE287" s="73">
        <f>IF(GESTEP(Y284-3,0),1,0)</f>
        <v>1</v>
      </c>
      <c r="AF287" s="73">
        <f>IF(GESTEP(Y284-4,0),1,0)</f>
        <v>1</v>
      </c>
      <c r="AG287" s="73">
        <f>IF(GESTEP(Y284-5,0),1,0)</f>
        <v>1</v>
      </c>
      <c r="AH287" s="73">
        <f>IF(GESTEP(Y284-6,0),1,0)</f>
        <v>1</v>
      </c>
      <c r="AI287" s="73">
        <f>IF(GESTEP(Y284-7,0),1,0)</f>
        <v>1</v>
      </c>
      <c r="AJ287" s="73">
        <f>IF(GESTEP(Y284-8,0),1,0)</f>
        <v>1</v>
      </c>
      <c r="AK287" s="73">
        <f>IF(GESTEP(Y284-9,0),1,0)</f>
        <v>1</v>
      </c>
      <c r="AL287" s="73">
        <f>IF(GESTEP(Y284-10,0),1,0)</f>
        <v>1</v>
      </c>
      <c r="AM287" s="73">
        <f>IF(GESTEP(Y284-11,0),1,0)</f>
        <v>1</v>
      </c>
      <c r="AN287" s="73">
        <f>IF(GESTEP(Y284-12,0),1,0)</f>
        <v>1</v>
      </c>
      <c r="AO287" s="73">
        <f>IF(GESTEP(Y284-13,0),1,0)</f>
        <v>1</v>
      </c>
      <c r="AP287" s="73">
        <f>IF(GESTEP(Y284-14,0),1,0)</f>
        <v>1</v>
      </c>
      <c r="AQ287" s="73">
        <f>IF(GESTEP(Y284-15,0),1,0)</f>
        <v>1</v>
      </c>
      <c r="AR287" s="73">
        <f>IF(GESTEP(Y284-16,0),1,0)</f>
        <v>0</v>
      </c>
      <c r="AS287" s="73">
        <f>IF(GESTEP(Y284-17,0),1,0)</f>
        <v>0</v>
      </c>
      <c r="AT287" s="73">
        <f>IF(GESTEP(Y284-18,0),1,0)</f>
        <v>0</v>
      </c>
      <c r="AU287" s="71"/>
      <c r="AV287" s="71"/>
    </row>
    <row r="288" spans="1:48" s="3" customFormat="1" ht="20.100000000000001" customHeight="1" x14ac:dyDescent="0.25">
      <c r="A288" s="88" t="s">
        <v>4</v>
      </c>
      <c r="B288" s="88"/>
      <c r="C288" s="88"/>
      <c r="D288" s="70">
        <f>IF(AA284=0,(infos!B4),(infos!B5))</f>
        <v>333</v>
      </c>
      <c r="E288" s="70">
        <f>IF(AA284=0,(infos!C4),(infos!C5))</f>
        <v>394</v>
      </c>
      <c r="F288" s="70">
        <f>IF(AA284=0,(infos!D4),(infos!D5))</f>
        <v>149</v>
      </c>
      <c r="G288" s="70">
        <f>IF(AA284=0,(infos!E4),(infos!E5))</f>
        <v>315</v>
      </c>
      <c r="H288" s="70">
        <f>IF(AA284=0,(infos!F4),(infos!F5))</f>
        <v>307</v>
      </c>
      <c r="I288" s="70">
        <f>IF(AA284=0,(infos!G4),(infos!G5))</f>
        <v>148</v>
      </c>
      <c r="J288" s="70">
        <f>IF(AA284=0,(infos!H4),(infos!H5))</f>
        <v>447</v>
      </c>
      <c r="K288" s="70">
        <f>IF(AA284=0,(infos!I4),(infos!I5))</f>
        <v>168</v>
      </c>
      <c r="L288" s="70">
        <f>IF(AA284=0,(infos!J4),(infos!J5))</f>
        <v>441</v>
      </c>
      <c r="M288" s="71"/>
      <c r="N288" s="70">
        <f>SUM(D288:L288)</f>
        <v>2702</v>
      </c>
      <c r="O288" s="71"/>
      <c r="P288" s="70">
        <f>IF(AA284=0,(infos!L4),(infos!L5))</f>
        <v>302</v>
      </c>
      <c r="Q288" s="70">
        <f>IF(AA284=0,(infos!M4),(infos!M5))</f>
        <v>410</v>
      </c>
      <c r="R288" s="70">
        <f>IF(AA284=0,(infos!N4),(infos!N5))</f>
        <v>325</v>
      </c>
      <c r="S288" s="70">
        <f>IF(AA284=0,(infos!O4),(infos!O5))</f>
        <v>422</v>
      </c>
      <c r="T288" s="70">
        <f>IF(AA284=0,(infos!P4),(infos!P5))</f>
        <v>142</v>
      </c>
      <c r="U288" s="70">
        <f>IF(AA284=0,(infos!Q4),(infos!Q5))</f>
        <v>310</v>
      </c>
      <c r="V288" s="70">
        <f>IF(AA284=0,(infos!R4),(infos!R5))</f>
        <v>354</v>
      </c>
      <c r="W288" s="70">
        <f>IF(AA284=0,(infos!S4),(infos!S5))</f>
        <v>151</v>
      </c>
      <c r="X288" s="70">
        <f>IF(AA284=0,(infos!T4),(infos!T5))</f>
        <v>367</v>
      </c>
      <c r="Y288" s="70">
        <f>SUM(P288:X288)</f>
        <v>2783</v>
      </c>
      <c r="Z288" s="71"/>
      <c r="AA288" s="70">
        <f>SUM(N288,Y288)</f>
        <v>5485</v>
      </c>
      <c r="AB288" s="71"/>
      <c r="AC288" s="73">
        <f>IF(GESTEP(Y284-19,0),1,0)</f>
        <v>0</v>
      </c>
      <c r="AD288" s="73">
        <f>IF(GESTEP(Y284-20,0),1,0)</f>
        <v>0</v>
      </c>
      <c r="AE288" s="73">
        <f>IF(GESTEP(Y284-21,0),1,0)</f>
        <v>0</v>
      </c>
      <c r="AF288" s="73">
        <f>IF(GESTEP(Y284-22,0),1,0)</f>
        <v>0</v>
      </c>
      <c r="AG288" s="73">
        <f>IF(GESTEP(Y284-23,0),1,0)</f>
        <v>0</v>
      </c>
      <c r="AH288" s="73">
        <f>IF(GESTEP(Y284-24,0),1,0)</f>
        <v>0</v>
      </c>
      <c r="AI288" s="73">
        <f>IF(GESTEP(Y284-25,0),1,0)</f>
        <v>0</v>
      </c>
      <c r="AJ288" s="73">
        <f>IF(GESTEP(Y284-26,0),1,0)</f>
        <v>0</v>
      </c>
      <c r="AK288" s="73">
        <f>IF(GESTEP(Y284-27,0),1,0)</f>
        <v>0</v>
      </c>
      <c r="AL288" s="73">
        <f>IF(GESTEP(Y284-28,0),1,0)</f>
        <v>0</v>
      </c>
      <c r="AM288" s="73">
        <f>IF(GESTEP(Y284-29,0),1,0)</f>
        <v>0</v>
      </c>
      <c r="AN288" s="73">
        <f>IF(GESTEP(Y284-30,0),1,0)</f>
        <v>0</v>
      </c>
      <c r="AO288" s="73">
        <f>IF(GESTEP(Y284-31,0),1,0)</f>
        <v>0</v>
      </c>
      <c r="AP288" s="73">
        <f>IF(GESTEP(Y284-32,0),1,0)</f>
        <v>0</v>
      </c>
      <c r="AQ288" s="73">
        <f>IF(GESTEP(Y284-33,0),1,0)</f>
        <v>0</v>
      </c>
      <c r="AR288" s="73">
        <f>IF(GESTEP(Y284-34,0),1,0)</f>
        <v>0</v>
      </c>
      <c r="AS288" s="73">
        <f>IF(GESTEP(Y284-35,0),1,0)</f>
        <v>0</v>
      </c>
      <c r="AT288" s="73">
        <f>IF(GESTEP(Y284-36,0),1,0)</f>
        <v>0</v>
      </c>
      <c r="AU288" s="71"/>
      <c r="AV288" s="71"/>
    </row>
    <row r="289" spans="1:48" s="3" customFormat="1" ht="20.100000000000001" customHeight="1" x14ac:dyDescent="0.25">
      <c r="A289" s="88" t="s">
        <v>0</v>
      </c>
      <c r="B289" s="88"/>
      <c r="C289" s="88"/>
      <c r="D289" s="70">
        <f t="shared" ref="D289:L289" si="176">D47</f>
        <v>8</v>
      </c>
      <c r="E289" s="70">
        <f t="shared" si="176"/>
        <v>12</v>
      </c>
      <c r="F289" s="70">
        <f t="shared" si="176"/>
        <v>6</v>
      </c>
      <c r="G289" s="70">
        <f t="shared" si="176"/>
        <v>14</v>
      </c>
      <c r="H289" s="70">
        <f t="shared" si="176"/>
        <v>10</v>
      </c>
      <c r="I289" s="70">
        <f t="shared" si="176"/>
        <v>18</v>
      </c>
      <c r="J289" s="70">
        <f t="shared" si="176"/>
        <v>4</v>
      </c>
      <c r="K289" s="70">
        <f t="shared" si="176"/>
        <v>16</v>
      </c>
      <c r="L289" s="70">
        <f t="shared" si="176"/>
        <v>2</v>
      </c>
      <c r="M289" s="71"/>
      <c r="N289" s="59"/>
      <c r="O289" s="71"/>
      <c r="P289" s="70">
        <f t="shared" ref="P289:X289" si="177">P47</f>
        <v>15</v>
      </c>
      <c r="Q289" s="70">
        <f t="shared" si="177"/>
        <v>9</v>
      </c>
      <c r="R289" s="70">
        <f t="shared" si="177"/>
        <v>11</v>
      </c>
      <c r="S289" s="70">
        <f t="shared" si="177"/>
        <v>3</v>
      </c>
      <c r="T289" s="70">
        <f t="shared" si="177"/>
        <v>13</v>
      </c>
      <c r="U289" s="70">
        <f t="shared" si="177"/>
        <v>5</v>
      </c>
      <c r="V289" s="70">
        <f t="shared" si="177"/>
        <v>7</v>
      </c>
      <c r="W289" s="70">
        <f t="shared" si="177"/>
        <v>17</v>
      </c>
      <c r="X289" s="70">
        <f t="shared" si="177"/>
        <v>1</v>
      </c>
      <c r="Y289" s="59"/>
      <c r="Z289" s="71"/>
      <c r="AA289" s="70"/>
      <c r="AB289" s="71"/>
      <c r="AC289" s="73">
        <f>IF(GESTEP(Y284-37,0),1,0)</f>
        <v>0</v>
      </c>
      <c r="AD289" s="73">
        <f>IF(GESTEP(Y284-378,0),1,0)</f>
        <v>0</v>
      </c>
      <c r="AE289" s="73">
        <f>IF(GESTEP(Y284-389,0),1,0)</f>
        <v>0</v>
      </c>
      <c r="AF289" s="73">
        <f>IF(GESTEP(Y284-40,0),1,0)</f>
        <v>0</v>
      </c>
      <c r="AG289" s="73">
        <f>IF(GESTEP(Y284-41,0),1,0)</f>
        <v>0</v>
      </c>
      <c r="AH289" s="73">
        <f>IF(GESTEP(Y284-42,0),1,0)</f>
        <v>0</v>
      </c>
      <c r="AI289" s="73">
        <f>IF(GESTEP(Y284-43,0),1,0)</f>
        <v>0</v>
      </c>
      <c r="AJ289" s="73">
        <f>IF(GESTEP(Y284-44,0),1,0)</f>
        <v>0</v>
      </c>
      <c r="AK289" s="73">
        <f>IF(GESTEP(Y284-45,0),1,0)</f>
        <v>0</v>
      </c>
      <c r="AL289" s="73">
        <f>IF(GESTEP(Y284-46,0),1,0)</f>
        <v>0</v>
      </c>
      <c r="AM289" s="73">
        <f>IF(GESTEP(Y284-47,0),1,0)</f>
        <v>0</v>
      </c>
      <c r="AN289" s="73">
        <f>IF(GESTEP(Y284-48,0),1,0)</f>
        <v>0</v>
      </c>
      <c r="AO289" s="73">
        <f>IF(GESTEP(Y284-49,0),1,0)</f>
        <v>0</v>
      </c>
      <c r="AP289" s="73">
        <f>IF(GESTEP(Y284-50,0),1,0)</f>
        <v>0</v>
      </c>
      <c r="AQ289" s="73">
        <f>IF(GESTEP(Y284-51,0),1,0)</f>
        <v>0</v>
      </c>
      <c r="AR289" s="73">
        <f>IF(GESTEP(Y284-52,0),1,0)</f>
        <v>0</v>
      </c>
      <c r="AS289" s="73">
        <f>IF(GESTEP(Y284-53,0),1,0)</f>
        <v>0</v>
      </c>
      <c r="AT289" s="73">
        <f>IF(GESTEP(Y284-54,0),1,0)</f>
        <v>0</v>
      </c>
      <c r="AU289" s="71"/>
      <c r="AV289" s="71"/>
    </row>
    <row r="290" spans="1:48" s="3" customFormat="1" ht="20.100000000000001" customHeight="1" x14ac:dyDescent="0.25">
      <c r="A290" s="88" t="s">
        <v>2</v>
      </c>
      <c r="B290" s="88"/>
      <c r="C290" s="88"/>
      <c r="D290" s="13">
        <f>IF(D289-AC286=0,(AC290),IF(D289-AD286=0,(AD290),IF(D289-AE286=0,(AE290),IF(D289-AF286=0,(AF290),IF(D289-AG286=0,(AG290),IF(D289-AH286=0,(AH290),IF(D289-AI286=0,(AI290),IF(D289-AJ286=0,(AJ290),IF(D289-AK286=0,(AK290),IF(D289-AL286=0,(AL290),IF(D289-AM286=0,(AM290),IF(D289-AN286=0,(AN290),IF(D289-AO286=0,(AO290),IF(D289-AP286=0,(AP290),IF(D289-AQ286=0,(AQ290),IF(D289-AR286=0,(AR290),IF(D289-AS286=0,(AS290),IF(D289-AT286=0,(AT290)))))))))))))))))))</f>
        <v>1</v>
      </c>
      <c r="E290" s="13">
        <f t="shared" ref="E290" si="178">IF(E289-AD286=0,(AD290),IF(E289-AE286=0,(AE290),IF(E289-AF286=0,(AF290),IF(E289-AG286=0,(AG290),IF(E289-AH286=0,(AH290),IF(E289-AI286=0,(AI290),IF(E289-AJ286=0,(AJ290),IF(E289-AK286=0,(AK290),IF(E289-AL286=0,(AL290),IF(E289-AM286=0,(AM290),IF(E289-AN286=0,(AN290),IF(E289-AO286=0,(AO290),IF(E289-AP286=0,(AP290),IF(E289-AQ286=0,(AQ290),IF(E289-AR286=0,(AR290),IF(E289-AS286=0,(AS290),IF(E289-AT286=0,(AT290),IF(E289-AU286=0,(AU290)))))))))))))))))))</f>
        <v>1</v>
      </c>
      <c r="F290" s="13">
        <f>IF(F289-AE286=0,(AE290),IF(F289-AF286=0,(AF290),IF(F289-AG286=0,(AG290),IF(F289-AH286=0,(AH290),IF(F289-AI286=0,(AI290),IF(F289-AJ286=0,(AJ290),IF(F289-AK286=0,(AK290),IF(F289-AL286=0,(AL290),IF(F289-AM286=0,(AM290),IF(F289-AN286=0,(AN290),IF(F289-AO286=0,(AO290),IF(F289-AP286=0,(AP290),IF(F289-AQ286=0,(AQ290),IF(F289-AR286=0,(AR290),IF(F289-AS286=0,(AS290),IF(F289-AT286=0,(AT290),IF(F289-AU286=0,(AU290),IF(F289-AV286=0,(AV290)))))))))))))))))))</f>
        <v>1</v>
      </c>
      <c r="G290" s="13">
        <f t="shared" ref="G290" si="179">IF(G289-AF286=0,(AF290),IF(G289-AG286=0,(AG290),IF(G289-AH286=0,(AH290),IF(G289-AI286=0,(AI290),IF(G289-AJ286=0,(AJ290),IF(G289-AK286=0,(AK290),IF(G289-AL286=0,(AL290),IF(G289-AM286=0,(AM290),IF(G289-AN286=0,(AN290),IF(G289-AO286=0,(AO290),IF(G289-AP286=0,(AP290),IF(G289-AQ286=0,(AQ290),IF(G289-AR286=0,(AR290),IF(G289-AS286=0,(AS290),IF(G289-AT286=0,(AT290),IF(G289-AU286=0,(AU290),IF(G289-AV286=0,(AV290),IF(G289-AW286=0,(AW290)))))))))))))))))))</f>
        <v>1</v>
      </c>
      <c r="H290" s="13">
        <f>IF(H289-AG286=0,(AG290),IF(H289-AH286=0,(AH290),IF(H289-AI286=0,(AI290),IF(H289-AJ286=0,(AJ290),IF(H289-AK286=0,(AK290),IF(H289-AL286=0,(AL290),IF(H289-AM286=0,(AM290),IF(H289-AN286=0,(AN290),IF(H289-AO286=0,(AO290),IF(H289-AP286=0,(AP290),IF(H289-AQ286=0,(AQ290),IF(H289-AR286=0,(AR290),IF(H289-AS286=0,(AS290),IF(H289-AT286=0,(AT290),IF(H289-AC286=0,(AC290),IF(H289-AD286=0,(AD290),IF(H289-AE286=0,(AE290),IF(H289-AF286=0,(AF290)))))))))))))))))))</f>
        <v>1</v>
      </c>
      <c r="I290" s="13">
        <f t="shared" ref="I290" si="180">IF(I289-AH286=0,(AH290),IF(I289-AI286=0,(AI290),IF(I289-AJ286=0,(AJ290),IF(I289-AK286=0,(AK290),IF(I289-AL286=0,(AL290),IF(I289-AM286=0,(AM290),IF(I289-AN286=0,(AN290),IF(I289-AO286=0,(AO290),IF(I289-AP286=0,(AP290),IF(I289-AQ286=0,(AQ290),IF(I289-AR286=0,(AR290),IF(I289-AS286=0,(AS290),IF(I289-AT286=0,(AT290),IF(I289-AU286=0,(AU290),IF(I289-AV286=0,(AV290),IF(I289-AW286=0,(AW290),IF(I289-AX286=0,(AX290),IF(I289-AY286=0,(AY290)))))))))))))))))))</f>
        <v>0</v>
      </c>
      <c r="J290" s="13">
        <f>IF(J289-AI286=0,(AI290),IF(J289-AJ286=0,(AJ290),IF(J289-AK286=0,(AK290),IF(J289-AL286=0,(AL290),IF(J289-AM286=0,(AM290),IF(J289-AN286=0,(AN290),IF(J289-AO286=0,(AO290),IF(J289-AP286=0,(AP290),IF(J289-AQ286=0,(AQ290),IF(J289-AR286=0,(AR290),IF(J289-AS286=0,(AS290),IF(J289-AT286=0,(AT290),IF(J289-AC286=0,(AC290),IF(J289-AD286=0,(AD290),IF(J289-AE286=0,(AE290),IF(J289-AF286=0,(AF290),IF(J289-AG286=0,(AG290),IF(J289-AH286=0,(AH290)))))))))))))))))))</f>
        <v>1</v>
      </c>
      <c r="K290" s="13">
        <f>IF(K289-AJ286=0,(AJ290),IF(K289-AK286=0,(AK290),IF(K289-AL286=0,(AL290),IF(K289-AM286=0,(AM290),IF(K289-AN286=0,(AN290),IF(K289-AO286=0,(AO290),IF(K289-AP286=0,(AP290),IF(K289-AQ286=0,(AQ290),IF(K289-AR286=0,(AR290),IF(K289-AS286=0,(AS290),IF(K289-AT286=0,(AT290),IF(K289-AC286=0,(AC290),IF(K289-AD286=0,(AD290),IF(K289-AE286=0,(AE290),IF(K289-AF286=0,(AF290),IF(K289-AG286=0,(AG290),IF(K289-AH286=0,(AH290),IF(K289-AI286=0,(AI290)))))))))))))))))))</f>
        <v>0</v>
      </c>
      <c r="L290" s="13">
        <f>IF(L289-AK286=0,(AK290),IF(L289-AL286=0,(AL290),IF(L289-AM286=0,(AM290),IF(L289-AN286=0,(AN290),IF(L289-AO286=0,(AO290),IF(L289-AP286=0,(AP290),IF(L289-AQ286=0,(AQ290),IF(L289-AR286=0,(AR290),IF(L289-AS286=0,(AS290),IF(L289-AT286=0,(AT290),IF(L289-AU286=0,(AU290),IF(L289-AD286=0,(AD290),IF(L289-AE286=0,(AE290),IF(L289-AF286=0,(AF290),IF(L289-AG286=0,(AG290),IF(L289-AH286=0,(AH290),IF(L289-AI286=0,(AI290),IF(L289-AJ286=0,(AJ290)))))))))))))))))))</f>
        <v>1</v>
      </c>
      <c r="N290" s="13">
        <f>IF(D290="",(""),SUM(D290:L290))</f>
        <v>7</v>
      </c>
      <c r="P290" s="13">
        <f>IF(P289-AO286=0,(AO290),IF(P289-AP286=0,(AP290),IF(P289-AQ286=0,(AQ290),IF(P289-AR286=0,(AR290),IF(P289-AS286=0,(AS290),IF(P289-AT286=0,(AT290),IF(P289-AC286=0,(AC290),IF(P289-AD286=0,(AD290),IF(P289-AE286=0,(AE290),IF(P289-AF286=0,(AF290),IF(P289-AG286=0,(AG290),IF(P289-AH286=0,(AH290),IF(P289-AI286=0,(AI290),IF(P289-AJ286=0,(AJ290),IF(P289-AK286=0,(AK290),IF(P289-AL286=0,(AL290),IF(P289-AM286=0,(AM290),IF(P289-AN286=0,(AN290)))))))))))))))))))</f>
        <v>1</v>
      </c>
      <c r="Q290" s="13">
        <f>IF(Q289-AP286=0,(AP290),IF(Q289-AQ286=0,(AQ290),IF(Q289-AR286=0,(AR290),IF(Q289-AS286=0,(AS290),IF(Q289-AT286=0,(AT290),IF(Q289-AC286=0,(AC290),IF(Q289-AD286=0,(AD290),IF(Q289-AE286=0,(AE290),IF(Q289-AF286=0,(AF290),IF(Q289-AG286=0,(AG290),IF(Q289-AH286=0,(AH290),IF(Q289-AI286=0,(AI290),IF(Q289-AJ286=0,(AJ290),IF(Q289-AK286=0,(AK290),IF(Q289-AL286=0,(AL290),IF(Q289-AM286=0,(AM290),IF(Q289-AN286=0,(AN290),IF(Q289-AO286=0,(AO290)))))))))))))))))))</f>
        <v>1</v>
      </c>
      <c r="R290" s="13">
        <f>IF(R289-AQ286=0,(AQ290),IF(R289-AR286=0,(AR290),IF(R289-AS286=0,(AS290),IF(R289-AT286=0,(AT290),IF(R289-AC286=0,(AC290),IF(R289-AD286=0,(AD290),IF(R289-AE286=0,(AE290),IF(R289-AF286=0,(AF290),IF(R289-AG286=0,(AG290),IF(R289-AH286=0,(AH290),IF(R289-AI286=0,(AI290),IF(R289-AJ286=0,(AJ290),IF(R289-AK286=0,(AK290),IF(R289-AL286=0,(AL290),IF(R289-AM286=0,(AM290),IF(R289-AN286=0,(AN290),IF(R289-AO286=0,(AO290),IF(R289-AP286=0,(AP290)))))))))))))))))))</f>
        <v>1</v>
      </c>
      <c r="S290" s="13">
        <f>IF(S289-AR286=0,(AR290),IF(S289-AS286=0,(AS290),IF(S289-AT286=0,(AT290),IF(S289-AC286=0,(AC290),IF(S289-AD286=0,(AD290),IF(S289-AE286=0,(AE290),IF(S289-AF286=0,(AF290),IF(S289-AG286=0,(AG290),IF(S289-AH286=0,(AH290),IF(S289-AI286=0,(AI290),IF(S289-AJ286=0,(AJ290),IF(S289-AK286=0,(AK290),IF(S289-AL286=0,(AL290),IF(S289-AM286=0,(AM290),IF(S289-AN286=0,(AN290),IF(S289-AO286=0,(AO290),IF(S289-AP286=0,(AP290),IF(S289-AQ286=0,(AQ290)))))))))))))))))))</f>
        <v>1</v>
      </c>
      <c r="T290" s="13">
        <f>IF(T289-AS286=0,(AS290),IF(T289-AT286=0,(AT290),IF(T289-AC286=0,(AC290),IF(T289-AD286=0,(AD290),IF(T289-AE286=0,(AE290),IF(T289-AF286=0,(AF290),IF(T289-AG286=0,(AG290),IF(T289-AH286=0,(AH290),IF(T289-AI286=0,(AI290),IF(T289-AJ286=0,(AJ290),IF(T289-AK286=0,(AK290),IF(T289-AL286=0,(AL290),IF(T289-AM286=0,(AM290),IF(T289-AN286=0,(AN290),IF(T289-AO286=0,(AO290),IF(T289-AP286=0,(AP290),IF(T289-AQ286=0,(AQ290),IF(T289-AR286=0,(AR290)))))))))))))))))))</f>
        <v>1</v>
      </c>
      <c r="U290" s="13">
        <f>IF(U289-AT286=0,(AT290),IF(U289-AC286=0,(AC290),IF(U289-AD286=0,(AD290),IF(U289-AE286=0,(AE290),IF(U289-AF286=0,(AF290),IF(U289-AG286=0,(AG290),IF(U289-AH286=0,(AH290),IF(U289-AI286=0,(AI290),IF(U289-AJ286=0,(AJ290),IF(U289-AK286=0,(AK290),IF(U289-AL286=0,(AL290),IF(U289-AM286=0,(AM290),IF(U289-AN286=0,(AN290),IF(U289-AO286=0,(AO290),IF(U289-AP286=0,(AP290),IF(U289-AQ286=0,(AQ290),IF(U289-AR286=0,(AR290),IF(U289-AS286=0,(AS290)))))))))))))))))))</f>
        <v>1</v>
      </c>
      <c r="V290" s="13">
        <f>IF(V289-AC286=0,(AC290),IF(V289-AD286=0,(AD290),IF(V289-AE286=0,(AE290),IF(V289-AF286=0,(AF290),IF(V289-AG286=0,(AG290),IF(V289-AH286=0,(AH290),IF(V289-AI286=0,(AI290),IF(V289-AJ286=0,(AJ290),IF(V289-AK286=0,(AK290),IF(V289-AL286=0,(AL290),IF(V289-AM286=0,(AM290),IF(V289-AN286=0,(AN290),IF(V289-AO286=0,(AO290),IF(V289-AP286=0,(AP290),IF(V289-AQ286=0,(AQ290),IF(V289-AR286=0,(AR290),IF(V289-AS286=0,(AS290),IF(V289-AT286=0,(AT290)))))))))))))))))))</f>
        <v>1</v>
      </c>
      <c r="W290" s="13">
        <f>IF(W289-AD286=0,(AD290),IF(W289-AE286=0,(AE290),IF(W289-AF286=0,(AF290),IF(W289-AG286=0,(AG290),IF(W289-AH286=0,(AH290),IF(W289-AI286=0,(AI290),IF(W289-AJ286=0,(AJ290),IF(W289-AK286=0,(AK290),IF(W289-AL286=0,(AL290),IF(W289-AM286=0,(AM290),IF(W289-AN286=0,(AN290),IF(W289-AO286=0,(AO290),IF(W289-AP286=0,(AP290),IF(W289-AQ286=0,(AQ290),IF(W289-AR286=0,(AR290),IF(W289-AS286=0,(AS290),IF(W289-AT286=0,(AT290),IF(W289-AC286=0,(AC290)))))))))))))))))))</f>
        <v>0</v>
      </c>
      <c r="X290" s="13">
        <f>IF(X289-AE286=0,(AE290),IF(X289-AF286=0,(AF290),IF(X289-AG286=0,(AG290),IF(X289-AH286=0,(AH290),IF(X289-AI286=0,(AI290),IF(X289-AJ286=0,(AJ290),IF(X289-AK286=0,(AK290),IF(X289-AL286=0,(AL290),IF(X289-AM286=0,(AM290),IF(X289-AN286=0,(AN290),IF(X289-AO286=0,(AO290),IF(X289-AP286=0,(AP290),IF(X289-AQ286=0,(AQ290),IF(X289-AR286=0,(AR290),IF(X289-AS286=0,(AS290),IF(X289-AT286=0,(AT290),IF(X289-AC286=0,(AC290),IF(X289-AD286=0,(AD290)))))))))))))))))))</f>
        <v>1</v>
      </c>
      <c r="Y290" s="16">
        <f>IF(L284="",(""),SUM(P290:X290))</f>
        <v>8</v>
      </c>
      <c r="AA290" s="13">
        <f>IF(D290="",(""),SUM(N290,Y290))</f>
        <v>15</v>
      </c>
      <c r="AB290" s="72" t="s">
        <v>2</v>
      </c>
      <c r="AC290" s="73">
        <f xml:space="preserve"> SUM(AC287,AC288,AC289)</f>
        <v>1</v>
      </c>
      <c r="AD290" s="73">
        <f t="shared" ref="AD290:AK290" si="181" xml:space="preserve"> SUM(AD287,AD288,AD289)</f>
        <v>1</v>
      </c>
      <c r="AE290" s="73">
        <f t="shared" si="181"/>
        <v>1</v>
      </c>
      <c r="AF290" s="73">
        <f t="shared" si="181"/>
        <v>1</v>
      </c>
      <c r="AG290" s="73">
        <f t="shared" si="181"/>
        <v>1</v>
      </c>
      <c r="AH290" s="73">
        <f t="shared" si="181"/>
        <v>1</v>
      </c>
      <c r="AI290" s="73">
        <f t="shared" si="181"/>
        <v>1</v>
      </c>
      <c r="AJ290" s="73">
        <f t="shared" si="181"/>
        <v>1</v>
      </c>
      <c r="AK290" s="73">
        <f t="shared" si="181"/>
        <v>1</v>
      </c>
      <c r="AL290" s="73">
        <f xml:space="preserve"> SUM(AL287,AL288,AL289)</f>
        <v>1</v>
      </c>
      <c r="AM290" s="73">
        <f t="shared" ref="AM290:AT290" si="182" xml:space="preserve"> SUM(AM287,AM288,AM289)</f>
        <v>1</v>
      </c>
      <c r="AN290" s="73">
        <f t="shared" si="182"/>
        <v>1</v>
      </c>
      <c r="AO290" s="73">
        <f t="shared" si="182"/>
        <v>1</v>
      </c>
      <c r="AP290" s="73">
        <f t="shared" si="182"/>
        <v>1</v>
      </c>
      <c r="AQ290" s="73">
        <f t="shared" si="182"/>
        <v>1</v>
      </c>
      <c r="AR290" s="73">
        <f t="shared" si="182"/>
        <v>0</v>
      </c>
      <c r="AS290" s="73">
        <f t="shared" si="182"/>
        <v>0</v>
      </c>
      <c r="AT290" s="73">
        <f t="shared" si="182"/>
        <v>0</v>
      </c>
      <c r="AU290" s="71">
        <f>SUM(AC290:AT290)</f>
        <v>15</v>
      </c>
      <c r="AV290" s="71"/>
    </row>
    <row r="291" spans="1:48" s="3" customFormat="1" ht="4.5" customHeight="1" x14ac:dyDescent="0.25">
      <c r="A291" s="71"/>
      <c r="B291" s="71"/>
      <c r="C291" s="71"/>
      <c r="D291" s="17"/>
      <c r="E291" s="9"/>
      <c r="F291" s="9"/>
      <c r="G291" s="9"/>
      <c r="H291" s="9"/>
      <c r="I291" s="9"/>
      <c r="J291" s="9"/>
      <c r="K291" s="9"/>
      <c r="L291" s="9"/>
      <c r="N291" s="17"/>
      <c r="P291" s="9"/>
      <c r="Q291" s="9"/>
      <c r="R291" s="9"/>
      <c r="S291" s="9"/>
      <c r="T291" s="9"/>
      <c r="U291" s="9"/>
      <c r="V291" s="9"/>
      <c r="W291" s="9"/>
      <c r="X291" s="9"/>
      <c r="Y291" s="17"/>
      <c r="AA291" s="9"/>
      <c r="AB291" s="71"/>
      <c r="AC291" s="71"/>
      <c r="AD291" s="71"/>
      <c r="AE291" s="71"/>
      <c r="AF291" s="71"/>
      <c r="AG291" s="71"/>
      <c r="AH291" s="71"/>
      <c r="AI291" s="71"/>
      <c r="AJ291" s="71"/>
      <c r="AK291" s="71"/>
      <c r="AL291" s="71"/>
      <c r="AM291" s="71"/>
      <c r="AN291" s="71"/>
      <c r="AO291" s="71"/>
      <c r="AP291" s="71"/>
      <c r="AQ291" s="71"/>
      <c r="AR291" s="71"/>
      <c r="AS291" s="71"/>
      <c r="AT291" s="71"/>
      <c r="AU291" s="71"/>
      <c r="AV291" s="71"/>
    </row>
    <row r="292" spans="1:48" s="3" customFormat="1" ht="19.5" customHeight="1" x14ac:dyDescent="0.25">
      <c r="A292" s="88" t="s">
        <v>21</v>
      </c>
      <c r="B292" s="88"/>
      <c r="C292" s="88"/>
      <c r="D292" s="16">
        <v>4</v>
      </c>
      <c r="E292" s="13">
        <v>8</v>
      </c>
      <c r="F292" s="13">
        <v>4</v>
      </c>
      <c r="G292" s="13">
        <v>6</v>
      </c>
      <c r="H292" s="13">
        <v>4</v>
      </c>
      <c r="I292" s="13">
        <v>5</v>
      </c>
      <c r="J292" s="13">
        <v>8</v>
      </c>
      <c r="K292" s="13">
        <v>5</v>
      </c>
      <c r="L292" s="13">
        <v>7</v>
      </c>
      <c r="N292" s="13">
        <f>IF(D292="",(""),SUM(D292:L292))</f>
        <v>51</v>
      </c>
      <c r="P292" s="13">
        <v>5</v>
      </c>
      <c r="Q292" s="13">
        <v>7</v>
      </c>
      <c r="R292" s="13">
        <v>5</v>
      </c>
      <c r="S292" s="13">
        <v>8</v>
      </c>
      <c r="T292" s="13">
        <v>3</v>
      </c>
      <c r="U292" s="13">
        <v>4</v>
      </c>
      <c r="V292" s="13">
        <v>7</v>
      </c>
      <c r="W292" s="13">
        <v>5</v>
      </c>
      <c r="X292" s="13">
        <v>6</v>
      </c>
      <c r="Y292" s="13">
        <f>IF(P292="",(""),SUM(P292:X292))</f>
        <v>50</v>
      </c>
      <c r="AA292" s="13">
        <f>IF(N292="",(""),SUM(N292,Y292))</f>
        <v>101</v>
      </c>
      <c r="AB292" s="71"/>
      <c r="AC292" s="71"/>
      <c r="AD292" s="71"/>
      <c r="AE292" s="71"/>
      <c r="AF292" s="71"/>
      <c r="AG292" s="71"/>
      <c r="AH292" s="71"/>
      <c r="AI292" s="71"/>
      <c r="AJ292" s="71"/>
      <c r="AK292" s="71"/>
      <c r="AL292" s="71"/>
      <c r="AM292" s="71"/>
      <c r="AN292" s="71"/>
      <c r="AO292" s="71"/>
      <c r="AP292" s="71"/>
      <c r="AQ292" s="71"/>
      <c r="AR292" s="71"/>
      <c r="AS292" s="71"/>
      <c r="AT292" s="71"/>
      <c r="AU292" s="71"/>
      <c r="AV292" s="71"/>
    </row>
    <row r="293" spans="1:48" s="3" customFormat="1" ht="5.0999999999999996" customHeight="1" x14ac:dyDescent="0.25">
      <c r="A293" s="71"/>
      <c r="B293" s="71"/>
      <c r="C293" s="71"/>
      <c r="D293" s="17"/>
      <c r="E293" s="9"/>
      <c r="F293" s="9"/>
      <c r="G293" s="9"/>
      <c r="H293" s="9"/>
      <c r="I293" s="9"/>
      <c r="J293" s="9"/>
      <c r="K293" s="9"/>
      <c r="L293" s="9"/>
      <c r="N293" s="17"/>
      <c r="P293" s="9"/>
      <c r="Q293" s="9"/>
      <c r="R293" s="9"/>
      <c r="S293" s="9"/>
      <c r="T293" s="9"/>
      <c r="U293" s="9"/>
      <c r="V293" s="9"/>
      <c r="W293" s="9"/>
      <c r="X293" s="9"/>
      <c r="Y293" s="17"/>
      <c r="AA293" s="9"/>
      <c r="AB293" s="71"/>
      <c r="AC293" s="71"/>
      <c r="AD293" s="71"/>
      <c r="AE293" s="71"/>
      <c r="AF293" s="71"/>
      <c r="AG293" s="71"/>
      <c r="AH293" s="71"/>
      <c r="AI293" s="71"/>
      <c r="AJ293" s="71"/>
      <c r="AK293" s="71"/>
      <c r="AL293" s="71"/>
      <c r="AM293" s="71"/>
      <c r="AN293" s="71"/>
      <c r="AO293" s="71"/>
      <c r="AP293" s="71"/>
      <c r="AQ293" s="71"/>
      <c r="AR293" s="71"/>
      <c r="AS293" s="71"/>
      <c r="AT293" s="71"/>
      <c r="AU293" s="71"/>
      <c r="AV293" s="71"/>
    </row>
    <row r="294" spans="1:48" s="3" customFormat="1" ht="19.5" customHeight="1" x14ac:dyDescent="0.25">
      <c r="A294" s="88" t="s">
        <v>22</v>
      </c>
      <c r="B294" s="88"/>
      <c r="C294" s="88"/>
      <c r="D294" s="30">
        <f>IF(D292=0,(""),IF(D287-D292+2&lt;=0,(0),IF(D287-D292+2=1,(1),IF(D287-D292+2=2,(2),IF(D287-D292+2=3,(3),IF(D287-D292+2=4,(4)))))))</f>
        <v>2</v>
      </c>
      <c r="E294" s="30">
        <f t="shared" ref="E294:L294" si="183">IF(E292=0,(""),IF(E287-E292+2&lt;=0,(0),IF(E287-E292+2=1,(1),IF(E287-E292+2=2,(2),IF(E287-E292+2=3,(3),IF(E287-E292+2=4,(4)))))))</f>
        <v>0</v>
      </c>
      <c r="F294" s="30">
        <f t="shared" si="183"/>
        <v>1</v>
      </c>
      <c r="G294" s="30">
        <f t="shared" si="183"/>
        <v>0</v>
      </c>
      <c r="H294" s="30">
        <f t="shared" si="183"/>
        <v>2</v>
      </c>
      <c r="I294" s="30">
        <f t="shared" si="183"/>
        <v>0</v>
      </c>
      <c r="J294" s="30">
        <f t="shared" si="183"/>
        <v>0</v>
      </c>
      <c r="K294" s="30">
        <f t="shared" si="183"/>
        <v>0</v>
      </c>
      <c r="L294" s="30">
        <f t="shared" si="183"/>
        <v>0</v>
      </c>
      <c r="N294" s="16">
        <f>IF(D294="",(""),SUM(D294:L294))</f>
        <v>5</v>
      </c>
      <c r="P294" s="30">
        <f>IF(P292=0,(""),IF(P287-P292+2&lt;=0,(0),IF(P287-P292+2=1,(1),IF(P287-P292+2=2,(2),IF(P287-P292+2=3,(3),IF(P287-P292+2=4,(4)))))))</f>
        <v>1</v>
      </c>
      <c r="Q294" s="30">
        <f t="shared" ref="Q294:X294" si="184">IF(Q292=0,(""),IF(Q287-Q292+2&lt;=0,(0),IF(Q287-Q292+2=1,(1),IF(Q287-Q292+2=2,(2),IF(Q287-Q292+2=3,(3),IF(Q287-Q292+2=4,(4)))))))</f>
        <v>0</v>
      </c>
      <c r="R294" s="30">
        <f t="shared" si="184"/>
        <v>1</v>
      </c>
      <c r="S294" s="30">
        <f t="shared" si="184"/>
        <v>0</v>
      </c>
      <c r="T294" s="30">
        <f t="shared" si="184"/>
        <v>2</v>
      </c>
      <c r="U294" s="30">
        <f t="shared" si="184"/>
        <v>2</v>
      </c>
      <c r="V294" s="30">
        <f t="shared" si="184"/>
        <v>0</v>
      </c>
      <c r="W294" s="30">
        <f t="shared" si="184"/>
        <v>0</v>
      </c>
      <c r="X294" s="30">
        <f t="shared" si="184"/>
        <v>0</v>
      </c>
      <c r="Y294" s="16">
        <f>IF(D294="",(""),SUM(P294:X294))</f>
        <v>6</v>
      </c>
      <c r="AA294" s="13">
        <f>IF(D294="",(""),SUM(N294,Y294))</f>
        <v>11</v>
      </c>
      <c r="AB294" s="71"/>
      <c r="AC294" s="71"/>
      <c r="AD294" s="71"/>
      <c r="AE294" s="71"/>
      <c r="AF294" s="71"/>
      <c r="AG294" s="71"/>
      <c r="AH294" s="71"/>
      <c r="AI294" s="71"/>
      <c r="AJ294" s="71"/>
      <c r="AK294" s="71"/>
      <c r="AL294" s="71"/>
      <c r="AM294" s="71"/>
      <c r="AN294" s="71"/>
      <c r="AO294" s="71"/>
      <c r="AP294" s="71"/>
      <c r="AQ294" s="71"/>
      <c r="AR294" s="71"/>
      <c r="AS294" s="71"/>
      <c r="AT294" s="71"/>
      <c r="AU294" s="71"/>
      <c r="AV294" s="71"/>
    </row>
    <row r="295" spans="1:48" s="3" customFormat="1" ht="5.0999999999999996" customHeight="1" x14ac:dyDescent="0.25">
      <c r="A295" s="89"/>
      <c r="B295" s="90"/>
      <c r="C295" s="90"/>
      <c r="D295" s="49"/>
      <c r="E295" s="21"/>
      <c r="F295" s="21"/>
      <c r="G295" s="21"/>
      <c r="H295" s="21"/>
      <c r="I295" s="21"/>
      <c r="J295" s="21"/>
      <c r="K295" s="21"/>
      <c r="L295" s="21"/>
      <c r="N295" s="49"/>
      <c r="P295" s="21"/>
      <c r="Q295" s="21"/>
      <c r="R295" s="21"/>
      <c r="S295" s="21"/>
      <c r="T295" s="21"/>
      <c r="U295" s="21"/>
      <c r="V295" s="21"/>
      <c r="W295" s="21"/>
      <c r="X295" s="21"/>
      <c r="Y295" s="49"/>
      <c r="AA295" s="50"/>
      <c r="AB295" s="71"/>
      <c r="AC295" s="71"/>
      <c r="AD295" s="71"/>
      <c r="AE295" s="71"/>
      <c r="AF295" s="71"/>
      <c r="AG295" s="71"/>
      <c r="AH295" s="71"/>
      <c r="AI295" s="71"/>
      <c r="AJ295" s="71"/>
      <c r="AK295" s="71"/>
      <c r="AL295" s="71"/>
      <c r="AM295" s="71"/>
      <c r="AN295" s="71"/>
      <c r="AO295" s="71"/>
      <c r="AP295" s="71"/>
      <c r="AQ295" s="71"/>
      <c r="AR295" s="71"/>
      <c r="AS295" s="71"/>
      <c r="AT295" s="71"/>
      <c r="AU295" s="71"/>
      <c r="AV295" s="71"/>
    </row>
    <row r="296" spans="1:48" s="3" customFormat="1" ht="19.5" customHeight="1" x14ac:dyDescent="0.25">
      <c r="A296" s="88" t="s">
        <v>23</v>
      </c>
      <c r="B296" s="88"/>
      <c r="C296" s="88"/>
      <c r="D296" s="30">
        <f>IF(D292=0,(""),IF(D287+D290-D292+2&lt;=0,(0),IF(D287+D290-D292+2=1,(1),IF(D287+D290-D292+2=2,(2),IF(D287+D290-D292+2=3,(3),IF(D287+D290-D292+2=4,(4),IF(D287+D290-D292+2=5,(5))))))))</f>
        <v>3</v>
      </c>
      <c r="E296" s="30">
        <f>IF(E292=0,(""),IF(E287+E290-E292+2&lt;=0,(0),IF(E287+E290-E292+2=1,(1),IF(E287+E290-E292+2=2,(2),IF(E287+E290-E292+2=3,(3),IF(E287+E290-E292+2=4,(4),IF(E287+E290-E292+2=5,(5))))))))</f>
        <v>0</v>
      </c>
      <c r="F296" s="30">
        <f>IF(F292=0,(""),IF(F287+F290-F292+2&lt;=0,(0),IF(F287+F290-F292+2=1,(1),IF(F287+F290-F292+2=2,(2),IF(F287+F290-F292+2=3,(3),IF(F287+F290-F292+2=4,(4),IF(F287+F290-F292+2=5,(5))))))))</f>
        <v>2</v>
      </c>
      <c r="G296" s="30">
        <f>IF(G292=0,(""),IF(G287+G290-G292+2&lt;=0,(0),IF(G287+G290-G292+2=1,(1),IF(G287+G290-G292+2=2,(2),IF(G287+G290-G292+2=3,(3),IF(G287+G290-G292+2=4,(4),IF(G287+G290-G292+2=5,(5))))))))</f>
        <v>1</v>
      </c>
      <c r="H296" s="30">
        <f>IF(H292=0,(""),IF(H287+H290-H292+2&lt;=0,(0),IF(H287+H290-H292+2=1,(1),IF(H287+H290-H292+2=2,(2),IF(H287+H290-H292+2=3,(3),IF(H287+H290-H292+2=4,(4),IF(H287+H290-H292+2=5,(5))))))))</f>
        <v>3</v>
      </c>
      <c r="I296" s="30">
        <f t="shared" ref="I296:K296" si="185">IF(I292=0,(""),IF(I287+I290-I292+2&lt;=0,(0),IF(I287+I290-I292+2=1,(1),IF(I287+I290-I292+2=2,(2),IF(I287+I290-I292+2=3,(3),IF(I287+I290-I292+2=4,(4),IF(I287+I290-I292+2=5,(5))))))))</f>
        <v>0</v>
      </c>
      <c r="J296" s="30">
        <f t="shared" si="185"/>
        <v>0</v>
      </c>
      <c r="K296" s="30">
        <f t="shared" si="185"/>
        <v>0</v>
      </c>
      <c r="L296" s="30">
        <f t="shared" ref="L296" si="186">IF(L292=0,(""),IF(L289-L294+2&lt;=0,(0),IF(L289-L294+2=1,(1),IF(L289-L294+2=2,(2),IF(L289-L294+2=3,(3),IF(L289-L294+2=4,(4)))))))</f>
        <v>4</v>
      </c>
      <c r="N296" s="16">
        <f>IF(D296="",(""),SUM(D296:L296))</f>
        <v>13</v>
      </c>
      <c r="P296" s="30">
        <f t="shared" ref="P296:X296" si="187">IF(P292=0,(""),IF(P287+P290-P292+2&lt;=0,(0),IF(P287+P290-P292+2=1,(1),IF(P287+P290-P292+2=2,(2),IF(P287+P290-P292+2=3,(3),IF(P287+P290-P292+2=4,(4),IF(P287+P290-P292+2=5,(5))))))))</f>
        <v>2</v>
      </c>
      <c r="Q296" s="30">
        <f t="shared" si="187"/>
        <v>1</v>
      </c>
      <c r="R296" s="30">
        <f t="shared" si="187"/>
        <v>2</v>
      </c>
      <c r="S296" s="30">
        <f t="shared" si="187"/>
        <v>0</v>
      </c>
      <c r="T296" s="30">
        <f t="shared" si="187"/>
        <v>3</v>
      </c>
      <c r="U296" s="30">
        <f t="shared" si="187"/>
        <v>3</v>
      </c>
      <c r="V296" s="30">
        <f t="shared" si="187"/>
        <v>0</v>
      </c>
      <c r="W296" s="30">
        <f t="shared" si="187"/>
        <v>0</v>
      </c>
      <c r="X296" s="30">
        <f t="shared" si="187"/>
        <v>1</v>
      </c>
      <c r="Y296" s="16">
        <f>IF(D296="",(""),SUM(P296:X296))</f>
        <v>12</v>
      </c>
      <c r="AA296" s="13">
        <f>IF(D296="",(""),SUM(N296,Y296))</f>
        <v>25</v>
      </c>
      <c r="AB296" s="71"/>
      <c r="AC296" s="71"/>
      <c r="AD296" s="71"/>
      <c r="AE296" s="71"/>
      <c r="AF296" s="71"/>
      <c r="AG296" s="71"/>
      <c r="AH296" s="71"/>
      <c r="AI296" s="71"/>
      <c r="AJ296" s="71"/>
      <c r="AK296" s="71"/>
      <c r="AL296" s="71"/>
      <c r="AM296" s="71"/>
      <c r="AN296" s="71"/>
      <c r="AO296" s="71"/>
      <c r="AP296" s="71"/>
      <c r="AQ296" s="71"/>
      <c r="AR296" s="71"/>
      <c r="AS296" s="71"/>
      <c r="AT296" s="71"/>
      <c r="AU296" s="71"/>
      <c r="AV296" s="71"/>
    </row>
    <row r="297" spans="1:48" s="3" customFormat="1" ht="5.0999999999999996" customHeight="1" x14ac:dyDescent="0.25">
      <c r="A297" s="90"/>
      <c r="B297" s="71"/>
      <c r="C297" s="71"/>
      <c r="D297" s="92"/>
      <c r="E297" s="90"/>
      <c r="F297" s="90"/>
      <c r="G297" s="90"/>
      <c r="H297" s="90"/>
      <c r="I297" s="90"/>
      <c r="J297" s="90"/>
      <c r="K297" s="90"/>
      <c r="L297" s="90"/>
      <c r="M297" s="90"/>
      <c r="N297" s="92"/>
      <c r="O297" s="90"/>
      <c r="P297" s="90"/>
      <c r="Q297" s="90"/>
      <c r="R297" s="90"/>
      <c r="S297" s="90"/>
      <c r="T297" s="90"/>
      <c r="U297" s="90"/>
      <c r="V297" s="90"/>
      <c r="W297" s="90"/>
      <c r="X297" s="91"/>
      <c r="Y297" s="92"/>
      <c r="Z297" s="90"/>
      <c r="AA297" s="91"/>
      <c r="AB297" s="71"/>
      <c r="AC297" s="71"/>
      <c r="AD297" s="71"/>
      <c r="AE297" s="71"/>
      <c r="AF297" s="71"/>
      <c r="AG297" s="71"/>
      <c r="AH297" s="71"/>
      <c r="AI297" s="71"/>
      <c r="AJ297" s="71"/>
      <c r="AK297" s="71"/>
      <c r="AL297" s="71"/>
      <c r="AM297" s="71"/>
      <c r="AN297" s="71"/>
      <c r="AO297" s="71"/>
      <c r="AP297" s="71"/>
      <c r="AQ297" s="71"/>
      <c r="AR297" s="71"/>
      <c r="AS297" s="71"/>
      <c r="AT297" s="71"/>
      <c r="AU297" s="71"/>
      <c r="AV297" s="71"/>
    </row>
    <row r="298" spans="1:48" ht="33.950000000000003" customHeight="1" x14ac:dyDescent="0.25">
      <c r="A298" s="88" t="s">
        <v>3</v>
      </c>
      <c r="B298" s="60"/>
      <c r="C298" s="60"/>
      <c r="D298" s="155"/>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7"/>
      <c r="AB298" s="75"/>
      <c r="AC298" s="75"/>
      <c r="AD298" s="75"/>
      <c r="AE298" s="75"/>
      <c r="AF298" s="75"/>
      <c r="AG298" s="75"/>
      <c r="AH298" s="75"/>
      <c r="AI298" s="75"/>
      <c r="AJ298" s="75"/>
      <c r="AK298" s="75"/>
      <c r="AL298" s="75"/>
      <c r="AM298" s="75"/>
      <c r="AN298" s="75"/>
      <c r="AO298" s="75"/>
      <c r="AP298" s="75"/>
      <c r="AQ298" s="75"/>
      <c r="AR298" s="75"/>
      <c r="AS298" s="75"/>
      <c r="AT298" s="75"/>
      <c r="AU298" s="75"/>
      <c r="AV298" s="75"/>
    </row>
    <row r="299" spans="1:48" ht="5.85" customHeight="1" x14ac:dyDescent="0.25">
      <c r="A299" s="93"/>
      <c r="B299" s="60"/>
      <c r="C299" s="60"/>
      <c r="D299" s="77"/>
      <c r="E299" s="94"/>
      <c r="F299" s="94"/>
      <c r="G299" s="94"/>
      <c r="H299" s="94"/>
      <c r="I299" s="95"/>
      <c r="J299" s="95"/>
      <c r="K299" s="95"/>
      <c r="L299" s="95"/>
      <c r="M299" s="95"/>
      <c r="N299" s="95"/>
      <c r="O299" s="95"/>
      <c r="P299" s="95"/>
      <c r="Q299" s="95"/>
      <c r="R299" s="95"/>
      <c r="S299" s="95"/>
      <c r="T299" s="94"/>
      <c r="U299" s="94"/>
      <c r="V299" s="95"/>
      <c r="W299" s="95"/>
      <c r="X299" s="95"/>
      <c r="Y299" s="95"/>
      <c r="Z299" s="94"/>
      <c r="AA299" s="94"/>
      <c r="AB299" s="75"/>
      <c r="AC299" s="75"/>
      <c r="AD299" s="75"/>
      <c r="AE299" s="75"/>
      <c r="AF299" s="75"/>
      <c r="AG299" s="75"/>
      <c r="AH299" s="75"/>
      <c r="AI299" s="75"/>
      <c r="AJ299" s="75"/>
      <c r="AK299" s="75"/>
      <c r="AL299" s="75"/>
      <c r="AM299" s="75"/>
      <c r="AN299" s="75"/>
      <c r="AO299" s="75"/>
      <c r="AP299" s="75"/>
      <c r="AQ299" s="75"/>
      <c r="AR299" s="75"/>
      <c r="AS299" s="75"/>
      <c r="AT299" s="75"/>
      <c r="AU299" s="75"/>
      <c r="AV299" s="75"/>
    </row>
    <row r="300" spans="1:48" ht="21" x14ac:dyDescent="0.25">
      <c r="A300" s="153"/>
      <c r="B300" s="76"/>
      <c r="C300" s="76"/>
      <c r="D300" s="77"/>
      <c r="E300" s="76"/>
      <c r="F300" s="76"/>
      <c r="G300" s="76"/>
      <c r="H300" s="76"/>
      <c r="I300" s="135" t="str">
        <f>infos!$W$1</f>
        <v>GOLF DU CHÂTEAU D'AUGERVILLE</v>
      </c>
      <c r="J300" s="136"/>
      <c r="K300" s="136"/>
      <c r="L300" s="136"/>
      <c r="M300" s="136"/>
      <c r="N300" s="136"/>
      <c r="O300" s="136"/>
      <c r="P300" s="136"/>
      <c r="Q300" s="136"/>
      <c r="R300" s="136"/>
      <c r="S300" s="137"/>
      <c r="T300" s="78"/>
      <c r="U300" s="78"/>
      <c r="V300" s="122">
        <f>infos!$Z$2</f>
        <v>41807</v>
      </c>
      <c r="W300" s="123"/>
      <c r="X300" s="123"/>
      <c r="Y300" s="124"/>
      <c r="Z300" s="79"/>
      <c r="AA300" s="76"/>
      <c r="AB300" s="75"/>
      <c r="AC300" s="75"/>
      <c r="AD300" s="75"/>
      <c r="AE300" s="75"/>
      <c r="AF300" s="75"/>
      <c r="AG300" s="75"/>
      <c r="AH300" s="75"/>
      <c r="AI300" s="75"/>
      <c r="AJ300" s="75"/>
      <c r="AK300" s="75"/>
      <c r="AL300" s="75"/>
      <c r="AM300" s="75"/>
      <c r="AN300" s="75"/>
      <c r="AO300" s="75"/>
      <c r="AP300" s="75"/>
      <c r="AQ300" s="75"/>
      <c r="AR300" s="75"/>
      <c r="AS300" s="75"/>
      <c r="AT300" s="75"/>
      <c r="AU300" s="75"/>
      <c r="AV300" s="75"/>
    </row>
    <row r="301" spans="1:48" ht="21" x14ac:dyDescent="0.25">
      <c r="A301" s="153"/>
      <c r="B301" s="76"/>
      <c r="C301" s="76"/>
      <c r="D301" s="77"/>
      <c r="E301" s="76"/>
      <c r="F301" s="76"/>
      <c r="G301" s="76"/>
      <c r="H301" s="60"/>
      <c r="I301" s="80"/>
      <c r="J301" s="81"/>
      <c r="K301" s="81"/>
      <c r="L301" s="81"/>
      <c r="M301" s="81"/>
      <c r="N301" s="102" t="str">
        <f>infos!$W$2</f>
        <v>STROKE-PLAY - 18 Trous</v>
      </c>
      <c r="O301" s="81"/>
      <c r="P301" s="81"/>
      <c r="Q301" s="81"/>
      <c r="R301" s="81"/>
      <c r="S301" s="81"/>
      <c r="T301" s="60"/>
      <c r="U301" s="78"/>
      <c r="V301" s="76"/>
      <c r="W301" s="82" t="s">
        <v>8</v>
      </c>
      <c r="X301" s="76">
        <f>infos!$X$3</f>
        <v>72</v>
      </c>
      <c r="Y301" s="77"/>
      <c r="Z301" s="79"/>
      <c r="AA301" s="83" t="s">
        <v>43</v>
      </c>
      <c r="AB301" s="75"/>
      <c r="AC301" s="75"/>
      <c r="AD301" s="75"/>
      <c r="AE301" s="75"/>
      <c r="AF301" s="75"/>
      <c r="AG301" s="75"/>
      <c r="AH301" s="75"/>
      <c r="AI301" s="75"/>
      <c r="AJ301" s="75"/>
      <c r="AK301" s="75"/>
      <c r="AL301" s="75"/>
      <c r="AM301" s="75"/>
      <c r="AN301" s="75"/>
      <c r="AO301" s="75"/>
      <c r="AP301" s="75"/>
      <c r="AQ301" s="75"/>
      <c r="AR301" s="75"/>
      <c r="AS301" s="75"/>
      <c r="AT301" s="75"/>
      <c r="AU301" s="75"/>
      <c r="AV301" s="75"/>
    </row>
    <row r="302" spans="1:48" ht="5.85" customHeight="1" x14ac:dyDescent="0.25">
      <c r="A302" s="75"/>
      <c r="B302" s="60"/>
      <c r="C302" s="60"/>
      <c r="D302" s="84"/>
      <c r="E302" s="60"/>
      <c r="F302" s="60"/>
      <c r="G302" s="60"/>
      <c r="H302" s="60"/>
      <c r="I302" s="60"/>
      <c r="J302" s="60"/>
      <c r="K302" s="60"/>
      <c r="L302" s="60"/>
      <c r="M302" s="60"/>
      <c r="N302" s="84"/>
      <c r="O302" s="60"/>
      <c r="P302" s="60"/>
      <c r="Q302" s="60"/>
      <c r="R302" s="60"/>
      <c r="S302" s="60"/>
      <c r="T302" s="60"/>
      <c r="U302" s="60"/>
      <c r="V302" s="60"/>
      <c r="W302" s="60"/>
      <c r="X302" s="60"/>
      <c r="Y302" s="84"/>
      <c r="Z302" s="75"/>
      <c r="AA302" s="60"/>
      <c r="AB302" s="75"/>
      <c r="AC302" s="75"/>
      <c r="AD302" s="75"/>
      <c r="AE302" s="75"/>
      <c r="AF302" s="75"/>
      <c r="AG302" s="75"/>
      <c r="AH302" s="75"/>
      <c r="AI302" s="75"/>
      <c r="AJ302" s="75"/>
      <c r="AK302" s="75"/>
      <c r="AL302" s="75"/>
      <c r="AM302" s="75"/>
      <c r="AN302" s="75"/>
      <c r="AO302" s="75"/>
      <c r="AP302" s="75"/>
      <c r="AQ302" s="75"/>
      <c r="AR302" s="75"/>
      <c r="AS302" s="75"/>
      <c r="AT302" s="75"/>
      <c r="AU302" s="75"/>
      <c r="AV302" s="75"/>
    </row>
    <row r="303" spans="1:48" x14ac:dyDescent="0.25">
      <c r="A303" s="138" t="str">
        <f>IF(infos!V23="",(""),IF(infos!V23=17,(infos!W23)))</f>
        <v>TRUCHOT Claude</v>
      </c>
      <c r="B303" s="139"/>
      <c r="C303" s="139"/>
      <c r="D303" s="139"/>
      <c r="E303" s="139"/>
      <c r="F303" s="139"/>
      <c r="G303" s="139"/>
      <c r="H303" s="140"/>
      <c r="I303" s="68"/>
      <c r="J303" s="119" t="s">
        <v>11</v>
      </c>
      <c r="K303" s="119"/>
      <c r="L303" s="125">
        <f>IF(infos!V23=0,(""),IF(infos!V23=17,(infos!Y23)))</f>
        <v>27.3</v>
      </c>
      <c r="M303" s="126" t="str">
        <f>IF(infos!H103=0,(""),IF(infos!H103=11,(infos!N103)))</f>
        <v/>
      </c>
      <c r="N303" s="84" t="s">
        <v>10</v>
      </c>
      <c r="O303" s="132">
        <f>IF(AA303=(""),(""),IF(AA303=0,(infos!Z4),(infos!Z5)))</f>
        <v>69.8</v>
      </c>
      <c r="P303" s="133"/>
      <c r="Q303" s="60"/>
      <c r="R303" s="154" t="s">
        <v>9</v>
      </c>
      <c r="S303" s="119"/>
      <c r="T303" s="132">
        <f>IF(AA303=(""),(""),IF(AA303=0,(infos!X4),(infos!X5)))</f>
        <v>128</v>
      </c>
      <c r="U303" s="133"/>
      <c r="V303" s="119" t="s">
        <v>12</v>
      </c>
      <c r="W303" s="119"/>
      <c r="X303" s="119"/>
      <c r="Y303" s="66">
        <f>(IF(L303="",(""),ROUND((L303*T303/113)+(O303-X301),0)))</f>
        <v>29</v>
      </c>
      <c r="Z303" s="60"/>
      <c r="AA303" s="58">
        <f>IF(infos!V23=0,(""),IF(infos!V23=17,(infos!AB23)))</f>
        <v>0</v>
      </c>
      <c r="AB303" s="60"/>
      <c r="AC303" s="75"/>
      <c r="AD303" s="75"/>
      <c r="AE303" s="75"/>
      <c r="AF303" s="75"/>
      <c r="AG303" s="75"/>
      <c r="AH303" s="75"/>
      <c r="AI303" s="75"/>
      <c r="AJ303" s="75"/>
      <c r="AK303" s="75"/>
      <c r="AL303" s="75"/>
      <c r="AM303" s="75"/>
      <c r="AN303" s="75"/>
      <c r="AO303" s="75"/>
      <c r="AP303" s="75"/>
      <c r="AQ303" s="75"/>
      <c r="AR303" s="75"/>
      <c r="AS303" s="75"/>
      <c r="AT303" s="75"/>
      <c r="AU303" s="75"/>
      <c r="AV303" s="75"/>
    </row>
    <row r="304" spans="1:48" ht="5.25" customHeight="1" x14ac:dyDescent="0.25">
      <c r="A304" s="75"/>
      <c r="B304" s="60"/>
      <c r="C304" s="60"/>
      <c r="D304" s="84"/>
      <c r="E304" s="60"/>
      <c r="F304" s="60"/>
      <c r="G304" s="60"/>
      <c r="H304" s="60"/>
      <c r="I304" s="60"/>
      <c r="J304" s="60"/>
      <c r="K304" s="60"/>
      <c r="L304" s="60"/>
      <c r="M304" s="60"/>
      <c r="N304" s="84"/>
      <c r="O304" s="60"/>
      <c r="P304" s="60"/>
      <c r="Q304" s="60"/>
      <c r="R304" s="60"/>
      <c r="S304" s="60"/>
      <c r="T304" s="60"/>
      <c r="U304" s="60"/>
      <c r="V304" s="60"/>
      <c r="W304" s="60"/>
      <c r="X304" s="60"/>
      <c r="Y304" s="84"/>
      <c r="Z304" s="75"/>
      <c r="AA304" s="60"/>
      <c r="AB304" s="75"/>
      <c r="AC304" s="75"/>
      <c r="AD304" s="75"/>
      <c r="AE304" s="75"/>
      <c r="AF304" s="75"/>
      <c r="AG304" s="75"/>
      <c r="AH304" s="75"/>
      <c r="AI304" s="75"/>
      <c r="AJ304" s="75"/>
      <c r="AK304" s="75"/>
      <c r="AL304" s="75"/>
      <c r="AM304" s="75"/>
      <c r="AN304" s="75"/>
      <c r="AO304" s="75"/>
      <c r="AP304" s="75"/>
      <c r="AQ304" s="75"/>
      <c r="AR304" s="75"/>
      <c r="AS304" s="75"/>
      <c r="AT304" s="75"/>
      <c r="AU304" s="75"/>
      <c r="AV304" s="75"/>
    </row>
    <row r="305" spans="1:48" s="29" customFormat="1" ht="19.5" customHeight="1" x14ac:dyDescent="0.25">
      <c r="A305" s="85"/>
      <c r="B305" s="85">
        <v>1</v>
      </c>
      <c r="C305" s="85"/>
      <c r="D305" s="86">
        <v>1</v>
      </c>
      <c r="E305" s="87">
        <v>2</v>
      </c>
      <c r="F305" s="87">
        <v>3</v>
      </c>
      <c r="G305" s="87">
        <v>4</v>
      </c>
      <c r="H305" s="87">
        <v>5</v>
      </c>
      <c r="I305" s="87">
        <v>6</v>
      </c>
      <c r="J305" s="87">
        <v>7</v>
      </c>
      <c r="K305" s="87">
        <v>8</v>
      </c>
      <c r="L305" s="87">
        <v>9</v>
      </c>
      <c r="M305" s="73"/>
      <c r="N305" s="59" t="s">
        <v>5</v>
      </c>
      <c r="O305" s="73"/>
      <c r="P305" s="87">
        <v>10</v>
      </c>
      <c r="Q305" s="87">
        <v>11</v>
      </c>
      <c r="R305" s="87">
        <v>12</v>
      </c>
      <c r="S305" s="87">
        <v>13</v>
      </c>
      <c r="T305" s="87">
        <v>14</v>
      </c>
      <c r="U305" s="87">
        <v>15</v>
      </c>
      <c r="V305" s="87">
        <v>16</v>
      </c>
      <c r="W305" s="87">
        <v>17</v>
      </c>
      <c r="X305" s="87">
        <v>18</v>
      </c>
      <c r="Y305" s="59" t="s">
        <v>6</v>
      </c>
      <c r="Z305" s="71"/>
      <c r="AA305" s="70" t="s">
        <v>7</v>
      </c>
      <c r="AB305" s="72" t="s">
        <v>0</v>
      </c>
      <c r="AC305" s="73">
        <v>1</v>
      </c>
      <c r="AD305" s="73">
        <v>2</v>
      </c>
      <c r="AE305" s="73">
        <v>3</v>
      </c>
      <c r="AF305" s="73">
        <v>4</v>
      </c>
      <c r="AG305" s="73">
        <v>5</v>
      </c>
      <c r="AH305" s="73">
        <v>6</v>
      </c>
      <c r="AI305" s="73">
        <v>7</v>
      </c>
      <c r="AJ305" s="73">
        <v>8</v>
      </c>
      <c r="AK305" s="73">
        <v>9</v>
      </c>
      <c r="AL305" s="73">
        <v>10</v>
      </c>
      <c r="AM305" s="73">
        <v>11</v>
      </c>
      <c r="AN305" s="73">
        <v>12</v>
      </c>
      <c r="AO305" s="73">
        <v>13</v>
      </c>
      <c r="AP305" s="73">
        <v>14</v>
      </c>
      <c r="AQ305" s="73">
        <v>15</v>
      </c>
      <c r="AR305" s="73">
        <v>16</v>
      </c>
      <c r="AS305" s="73">
        <v>17</v>
      </c>
      <c r="AT305" s="73">
        <v>18</v>
      </c>
      <c r="AU305" s="96"/>
      <c r="AV305" s="96"/>
    </row>
    <row r="306" spans="1:48" s="3" customFormat="1" ht="19.5" customHeight="1" x14ac:dyDescent="0.25">
      <c r="A306" s="88" t="s">
        <v>1</v>
      </c>
      <c r="B306" s="88"/>
      <c r="C306" s="88"/>
      <c r="D306" s="59">
        <f t="shared" ref="D306:L306" si="188">D45</f>
        <v>4</v>
      </c>
      <c r="E306" s="70">
        <f t="shared" si="188"/>
        <v>5</v>
      </c>
      <c r="F306" s="70">
        <f t="shared" si="188"/>
        <v>3</v>
      </c>
      <c r="G306" s="70">
        <f t="shared" si="188"/>
        <v>4</v>
      </c>
      <c r="H306" s="70">
        <f t="shared" si="188"/>
        <v>4</v>
      </c>
      <c r="I306" s="70">
        <f t="shared" si="188"/>
        <v>3</v>
      </c>
      <c r="J306" s="70">
        <f t="shared" si="188"/>
        <v>5</v>
      </c>
      <c r="K306" s="70">
        <f t="shared" si="188"/>
        <v>3</v>
      </c>
      <c r="L306" s="70">
        <f t="shared" si="188"/>
        <v>5</v>
      </c>
      <c r="M306" s="73"/>
      <c r="N306" s="59">
        <f>SUM(D306:L306)</f>
        <v>36</v>
      </c>
      <c r="O306" s="73"/>
      <c r="P306" s="70">
        <f t="shared" ref="P306:X306" si="189">P45</f>
        <v>4</v>
      </c>
      <c r="Q306" s="70">
        <f t="shared" si="189"/>
        <v>5</v>
      </c>
      <c r="R306" s="70">
        <f t="shared" si="189"/>
        <v>4</v>
      </c>
      <c r="S306" s="70">
        <f t="shared" si="189"/>
        <v>5</v>
      </c>
      <c r="T306" s="70">
        <f t="shared" si="189"/>
        <v>3</v>
      </c>
      <c r="U306" s="70">
        <f t="shared" si="189"/>
        <v>4</v>
      </c>
      <c r="V306" s="70">
        <f t="shared" si="189"/>
        <v>4</v>
      </c>
      <c r="W306" s="70">
        <f t="shared" si="189"/>
        <v>3</v>
      </c>
      <c r="X306" s="70">
        <f t="shared" si="189"/>
        <v>4</v>
      </c>
      <c r="Y306" s="59">
        <f>SUM(P306:X306)</f>
        <v>36</v>
      </c>
      <c r="Z306" s="71"/>
      <c r="AA306" s="59">
        <f>SUM(N306,Y306)</f>
        <v>72</v>
      </c>
      <c r="AB306" s="71"/>
      <c r="AC306" s="73">
        <f>IF(GESTEP(Y303-1,0),1,0)</f>
        <v>1</v>
      </c>
      <c r="AD306" s="73">
        <f>IF(GESTEP(Y303-2,0),1,0)</f>
        <v>1</v>
      </c>
      <c r="AE306" s="73">
        <f>IF(GESTEP(Y303-3,0),1,0)</f>
        <v>1</v>
      </c>
      <c r="AF306" s="73">
        <f>IF(GESTEP(Y303-4,0),1,0)</f>
        <v>1</v>
      </c>
      <c r="AG306" s="73">
        <f>IF(GESTEP(Y303-5,0),1,0)</f>
        <v>1</v>
      </c>
      <c r="AH306" s="73">
        <f>IF(GESTEP(Y303-6,0),1,0)</f>
        <v>1</v>
      </c>
      <c r="AI306" s="73">
        <f>IF(GESTEP(Y303-7,0),1,0)</f>
        <v>1</v>
      </c>
      <c r="AJ306" s="73">
        <f>IF(GESTEP(Y303-8,0),1,0)</f>
        <v>1</v>
      </c>
      <c r="AK306" s="73">
        <f>IF(GESTEP(Y303-9,0),1,0)</f>
        <v>1</v>
      </c>
      <c r="AL306" s="73">
        <f>IF(GESTEP(Y303-10,0),1,0)</f>
        <v>1</v>
      </c>
      <c r="AM306" s="73">
        <f>IF(GESTEP(Y303-11,0),1,0)</f>
        <v>1</v>
      </c>
      <c r="AN306" s="73">
        <f>IF(GESTEP(Y303-12,0),1,0)</f>
        <v>1</v>
      </c>
      <c r="AO306" s="73">
        <f>IF(GESTEP(Y303-13,0),1,0)</f>
        <v>1</v>
      </c>
      <c r="AP306" s="73">
        <f>IF(GESTEP(Y303-14,0),1,0)</f>
        <v>1</v>
      </c>
      <c r="AQ306" s="73">
        <f>IF(GESTEP(Y303-15,0),1,0)</f>
        <v>1</v>
      </c>
      <c r="AR306" s="73">
        <f>IF(GESTEP(Y303-16,0),1,0)</f>
        <v>1</v>
      </c>
      <c r="AS306" s="73">
        <f>IF(GESTEP(Y303-17,0),1,0)</f>
        <v>1</v>
      </c>
      <c r="AT306" s="73">
        <f>IF(GESTEP(Y303-18,0),1,0)</f>
        <v>1</v>
      </c>
      <c r="AU306" s="71"/>
      <c r="AV306" s="71"/>
    </row>
    <row r="307" spans="1:48" s="3" customFormat="1" ht="20.100000000000001" customHeight="1" x14ac:dyDescent="0.25">
      <c r="A307" s="88" t="s">
        <v>4</v>
      </c>
      <c r="B307" s="88"/>
      <c r="C307" s="88"/>
      <c r="D307" s="70">
        <f>IF(AA303=0,(infos!B4),(infos!B5))</f>
        <v>333</v>
      </c>
      <c r="E307" s="70">
        <f>IF(AA303=0,(infos!C4),(infos!C5))</f>
        <v>394</v>
      </c>
      <c r="F307" s="70">
        <f>IF(AA303=0,(infos!D4),(infos!D5))</f>
        <v>149</v>
      </c>
      <c r="G307" s="70">
        <f>IF(AA303=0,(infos!E4),(infos!E5))</f>
        <v>315</v>
      </c>
      <c r="H307" s="70">
        <f>IF(AA303=0,(infos!F4),(infos!F5))</f>
        <v>307</v>
      </c>
      <c r="I307" s="70">
        <f>IF(AA303=0,(infos!G4),(infos!G5))</f>
        <v>148</v>
      </c>
      <c r="J307" s="70">
        <f>IF(AA303=0,(infos!H5),(infos!H5))</f>
        <v>413</v>
      </c>
      <c r="K307" s="70">
        <f>IF(AA303=0,(infos!I4),(infos!I5))</f>
        <v>168</v>
      </c>
      <c r="L307" s="70">
        <f>IF(AA303=0,(infos!J4),(infos!J5))</f>
        <v>441</v>
      </c>
      <c r="M307" s="71"/>
      <c r="N307" s="70">
        <f>SUM(D307:L307)</f>
        <v>2668</v>
      </c>
      <c r="O307" s="71"/>
      <c r="P307" s="70">
        <f>IF(AA303=0,(infos!L4),(infos!L5))</f>
        <v>302</v>
      </c>
      <c r="Q307" s="70">
        <f>IF(AA303=0,(infos!M4),(infos!M5))</f>
        <v>410</v>
      </c>
      <c r="R307" s="70">
        <f>IF(AA303=0,(infos!N4),(infos!N5))</f>
        <v>325</v>
      </c>
      <c r="S307" s="70">
        <f>IF(AA303=0,(infos!O4),(infos!O5))</f>
        <v>422</v>
      </c>
      <c r="T307" s="70">
        <f>IF(AA303=0,(infos!P4),(infos!P5))</f>
        <v>142</v>
      </c>
      <c r="U307" s="70">
        <f>IF(AA303=0,(infos!Q4),(infos!Q5))</f>
        <v>310</v>
      </c>
      <c r="V307" s="70">
        <f>IF(AA303=0,(infos!R4),(infos!R5))</f>
        <v>354</v>
      </c>
      <c r="W307" s="70">
        <f>IF(AA303=0,(infos!S4),(infos!S5))</f>
        <v>151</v>
      </c>
      <c r="X307" s="70">
        <f>IF(AA303=0,(infos!T4),(infos!T5))</f>
        <v>367</v>
      </c>
      <c r="Y307" s="70">
        <f>SUM(P307:X307)</f>
        <v>2783</v>
      </c>
      <c r="Z307" s="71"/>
      <c r="AA307" s="70">
        <f>SUM(N307,Y307)</f>
        <v>5451</v>
      </c>
      <c r="AB307" s="71"/>
      <c r="AC307" s="73">
        <f>IF(GESTEP(Y303-19,0),1,0)</f>
        <v>1</v>
      </c>
      <c r="AD307" s="73">
        <f>IF(GESTEP(Y303-20,0),1,0)</f>
        <v>1</v>
      </c>
      <c r="AE307" s="73">
        <f>IF(GESTEP(Y303-21,0),1,0)</f>
        <v>1</v>
      </c>
      <c r="AF307" s="73">
        <f>IF(GESTEP(Y303-22,0),1,0)</f>
        <v>1</v>
      </c>
      <c r="AG307" s="73">
        <f>IF(GESTEP(Y303-23,0),1,0)</f>
        <v>1</v>
      </c>
      <c r="AH307" s="73">
        <f>IF(GESTEP(Y303-24,0),1,0)</f>
        <v>1</v>
      </c>
      <c r="AI307" s="73">
        <f>IF(GESTEP(Y303-25,0),1,0)</f>
        <v>1</v>
      </c>
      <c r="AJ307" s="73">
        <f>IF(GESTEP(Y303-26,0),1,0)</f>
        <v>1</v>
      </c>
      <c r="AK307" s="73">
        <f>IF(GESTEP(Y303-27,0),1,0)</f>
        <v>1</v>
      </c>
      <c r="AL307" s="73">
        <f>IF(GESTEP(Y303-28,0),1,0)</f>
        <v>1</v>
      </c>
      <c r="AM307" s="73">
        <f>IF(GESTEP(Y303-29,0),1,0)</f>
        <v>1</v>
      </c>
      <c r="AN307" s="73">
        <f>IF(GESTEP(Y303-30,0),1,0)</f>
        <v>0</v>
      </c>
      <c r="AO307" s="73">
        <f>IF(GESTEP(Y303-31,0),1,0)</f>
        <v>0</v>
      </c>
      <c r="AP307" s="73">
        <f>IF(GESTEP(Y303-32,0),1,0)</f>
        <v>0</v>
      </c>
      <c r="AQ307" s="73">
        <f>IF(GESTEP(Y303-33,0),1,0)</f>
        <v>0</v>
      </c>
      <c r="AR307" s="73">
        <f>IF(GESTEP(Y303-34,0),1,0)</f>
        <v>0</v>
      </c>
      <c r="AS307" s="73">
        <f>IF(GESTEP(Y303-35,0),1,0)</f>
        <v>0</v>
      </c>
      <c r="AT307" s="73">
        <f>IF(GESTEP(Y303-36,0),1,0)</f>
        <v>0</v>
      </c>
      <c r="AU307" s="71"/>
      <c r="AV307" s="71"/>
    </row>
    <row r="308" spans="1:48" s="3" customFormat="1" ht="20.100000000000001" customHeight="1" x14ac:dyDescent="0.25">
      <c r="A308" s="88" t="s">
        <v>0</v>
      </c>
      <c r="B308" s="88"/>
      <c r="C308" s="88"/>
      <c r="D308" s="70">
        <f t="shared" ref="D308:L308" si="190">D47</f>
        <v>8</v>
      </c>
      <c r="E308" s="70">
        <f t="shared" si="190"/>
        <v>12</v>
      </c>
      <c r="F308" s="70">
        <f t="shared" si="190"/>
        <v>6</v>
      </c>
      <c r="G308" s="70">
        <f t="shared" si="190"/>
        <v>14</v>
      </c>
      <c r="H308" s="70">
        <f t="shared" si="190"/>
        <v>10</v>
      </c>
      <c r="I308" s="70">
        <f t="shared" si="190"/>
        <v>18</v>
      </c>
      <c r="J308" s="70">
        <f t="shared" si="190"/>
        <v>4</v>
      </c>
      <c r="K308" s="70">
        <f t="shared" si="190"/>
        <v>16</v>
      </c>
      <c r="L308" s="70">
        <f t="shared" si="190"/>
        <v>2</v>
      </c>
      <c r="M308" s="71"/>
      <c r="N308" s="59"/>
      <c r="O308" s="71"/>
      <c r="P308" s="70">
        <f t="shared" ref="P308:X308" si="191">P47</f>
        <v>15</v>
      </c>
      <c r="Q308" s="70">
        <f t="shared" si="191"/>
        <v>9</v>
      </c>
      <c r="R308" s="70">
        <f t="shared" si="191"/>
        <v>11</v>
      </c>
      <c r="S308" s="70">
        <f t="shared" si="191"/>
        <v>3</v>
      </c>
      <c r="T308" s="70">
        <f t="shared" si="191"/>
        <v>13</v>
      </c>
      <c r="U308" s="70">
        <f t="shared" si="191"/>
        <v>5</v>
      </c>
      <c r="V308" s="70">
        <f t="shared" si="191"/>
        <v>7</v>
      </c>
      <c r="W308" s="70">
        <f t="shared" si="191"/>
        <v>17</v>
      </c>
      <c r="X308" s="70">
        <f t="shared" si="191"/>
        <v>1</v>
      </c>
      <c r="Y308" s="59"/>
      <c r="Z308" s="71"/>
      <c r="AA308" s="70"/>
      <c r="AB308" s="71"/>
      <c r="AC308" s="73">
        <f>IF(GESTEP(Y303-37,0),1,0)</f>
        <v>0</v>
      </c>
      <c r="AD308" s="73">
        <f>IF(GESTEP(Y303-378,0),1,0)</f>
        <v>0</v>
      </c>
      <c r="AE308" s="73">
        <f>IF(GESTEP(Y303-389,0),1,0)</f>
        <v>0</v>
      </c>
      <c r="AF308" s="73">
        <f>IF(GESTEP(Y303-40,0),1,0)</f>
        <v>0</v>
      </c>
      <c r="AG308" s="73">
        <f>IF(GESTEP(Y303-41,0),1,0)</f>
        <v>0</v>
      </c>
      <c r="AH308" s="73">
        <f>IF(GESTEP(Y303-42,0),1,0)</f>
        <v>0</v>
      </c>
      <c r="AI308" s="73">
        <f>IF(GESTEP(Y303-43,0),1,0)</f>
        <v>0</v>
      </c>
      <c r="AJ308" s="73">
        <f>IF(GESTEP(Y303-44,0),1,0)</f>
        <v>0</v>
      </c>
      <c r="AK308" s="73">
        <f>IF(GESTEP(Y303-45,0),1,0)</f>
        <v>0</v>
      </c>
      <c r="AL308" s="73">
        <f>IF(GESTEP(Y303-46,0),1,0)</f>
        <v>0</v>
      </c>
      <c r="AM308" s="73">
        <f>IF(GESTEP(Y303-47,0),1,0)</f>
        <v>0</v>
      </c>
      <c r="AN308" s="73">
        <f>IF(GESTEP(Y303-48,0),1,0)</f>
        <v>0</v>
      </c>
      <c r="AO308" s="73">
        <f>IF(GESTEP(Y303-49,0),1,0)</f>
        <v>0</v>
      </c>
      <c r="AP308" s="73">
        <f>IF(GESTEP(Y303-50,0),1,0)</f>
        <v>0</v>
      </c>
      <c r="AQ308" s="73">
        <f>IF(GESTEP(Y303-51,0),1,0)</f>
        <v>0</v>
      </c>
      <c r="AR308" s="73">
        <f>IF(GESTEP(Y303-52,0),1,0)</f>
        <v>0</v>
      </c>
      <c r="AS308" s="73">
        <f>IF(GESTEP(Y303-53,0),1,0)</f>
        <v>0</v>
      </c>
      <c r="AT308" s="73">
        <f>IF(GESTEP(Y303-54,0),1,0)</f>
        <v>0</v>
      </c>
      <c r="AU308" s="71"/>
      <c r="AV308" s="71"/>
    </row>
    <row r="309" spans="1:48" s="3" customFormat="1" ht="20.100000000000001" customHeight="1" x14ac:dyDescent="0.25">
      <c r="A309" s="88" t="s">
        <v>2</v>
      </c>
      <c r="B309" s="88"/>
      <c r="C309" s="88"/>
      <c r="D309" s="13">
        <f>IF(D308-AC305=0,(AC309),IF(D308-AD305=0,(AD309),IF(D308-AE305=0,(AE309),IF(D308-AF305=0,(AF309),IF(D308-AG305=0,(AG309),IF(D308-AH305=0,(AH309),IF(D308-AI305=0,(AI309),IF(D308-AJ305=0,(AJ309),IF(D308-AK305=0,(AK309),IF(D308-AL305=0,(AL309),IF(D308-AM305=0,(AM309),IF(D308-AN305=0,(AN309),IF(D308-AO305=0,(AO309),IF(D308-AP305=0,(AP309),IF(D308-AQ305=0,(AQ309),IF(D308-AR305=0,(AR309),IF(D308-AS305=0,(AS309),IF(D308-AT305=0,(AT309)))))))))))))))))))</f>
        <v>2</v>
      </c>
      <c r="E309" s="13">
        <f t="shared" ref="E309" si="192">IF(E308-AD305=0,(AD309),IF(E308-AE305=0,(AE309),IF(E308-AF305=0,(AF309),IF(E308-AG305=0,(AG309),IF(E308-AH305=0,(AH309),IF(E308-AI305=0,(AI309),IF(E308-AJ305=0,(AJ309),IF(E308-AK305=0,(AK309),IF(E308-AL305=0,(AL309),IF(E308-AM305=0,(AM309),IF(E308-AN305=0,(AN309),IF(E308-AO305=0,(AO309),IF(E308-AP305=0,(AP309),IF(E308-AQ305=0,(AQ309),IF(E308-AR305=0,(AR309),IF(E308-AS305=0,(AS309),IF(E308-AT305=0,(AT309),IF(E308-AU305=0,(AU309)))))))))))))))))))</f>
        <v>1</v>
      </c>
      <c r="F309" s="13">
        <f>IF(F308-AE305=0,(AE309),IF(F308-AF305=0,(AF309),IF(F308-AG305=0,(AG309),IF(F308-AH305=0,(AH309),IF(F308-AI305=0,(AI309),IF(F308-AJ305=0,(AJ309),IF(F308-AK305=0,(AK309),IF(F308-AL305=0,(AL309),IF(F308-AM305=0,(AM309),IF(F308-AN305=0,(AN309),IF(F308-AO305=0,(AO309),IF(F308-AP305=0,(AP309),IF(F308-AQ305=0,(AQ309),IF(F308-AR305=0,(AR309),IF(F308-AS305=0,(AS309),IF(F308-AT305=0,(AT309),IF(F308-AU305=0,(AU309),IF(F308-AV305=0,(AV309)))))))))))))))))))</f>
        <v>2</v>
      </c>
      <c r="G309" s="13">
        <f t="shared" ref="G309" si="193">IF(G308-AF305=0,(AF309),IF(G308-AG305=0,(AG309),IF(G308-AH305=0,(AH309),IF(G308-AI305=0,(AI309),IF(G308-AJ305=0,(AJ309),IF(G308-AK305=0,(AK309),IF(G308-AL305=0,(AL309),IF(G308-AM305=0,(AM309),IF(G308-AN305=0,(AN309),IF(G308-AO305=0,(AO309),IF(G308-AP305=0,(AP309),IF(G308-AQ305=0,(AQ309),IF(G308-AR305=0,(AR309),IF(G308-AS305=0,(AS309),IF(G308-AT305=0,(AT309),IF(G308-AU305=0,(AU309),IF(G308-AV305=0,(AV309),IF(G308-AW305=0,(AW309)))))))))))))))))))</f>
        <v>1</v>
      </c>
      <c r="H309" s="13">
        <f>IF(H308-AG305=0,(AG309),IF(H308-AH305=0,(AH309),IF(H308-AI305=0,(AI309),IF(H308-AJ305=0,(AJ309),IF(H308-AK305=0,(AK309),IF(H308-AL305=0,(AL309),IF(H308-AM305=0,(AM309),IF(H308-AN305=0,(AN309),IF(H308-AO305=0,(AO309),IF(H308-AP305=0,(AP309),IF(H308-AQ305=0,(AQ309),IF(H308-AR305=0,(AR309),IF(H308-AS305=0,(AS309),IF(H308-AT305=0,(AT309),IF(H308-AC305=0,(AC309),IF(H308-AD305=0,(AD309),IF(H308-AE305=0,(AE309),IF(H308-AF305=0,(AF309)))))))))))))))))))</f>
        <v>2</v>
      </c>
      <c r="I309" s="13">
        <f t="shared" ref="I309" si="194">IF(I308-AH305=0,(AH309),IF(I308-AI305=0,(AI309),IF(I308-AJ305=0,(AJ309),IF(I308-AK305=0,(AK309),IF(I308-AL305=0,(AL309),IF(I308-AM305=0,(AM309),IF(I308-AN305=0,(AN309),IF(I308-AO305=0,(AO309),IF(I308-AP305=0,(AP309),IF(I308-AQ305=0,(AQ309),IF(I308-AR305=0,(AR309),IF(I308-AS305=0,(AS309),IF(I308-AT305=0,(AT309),IF(I308-AU305=0,(AU309),IF(I308-AV305=0,(AV309),IF(I308-AW305=0,(AW309),IF(I308-AX305=0,(AX309),IF(I308-AY305=0,(AY309)))))))))))))))))))</f>
        <v>1</v>
      </c>
      <c r="J309" s="13">
        <f>IF(J308-AI305=0,(AI309),IF(J308-AJ305=0,(AJ309),IF(J308-AK305=0,(AK309),IF(J308-AL305=0,(AL309),IF(J308-AM305=0,(AM309),IF(J308-AN305=0,(AN309),IF(J308-AO305=0,(AO309),IF(J308-AP305=0,(AP309),IF(J308-AQ305=0,(AQ309),IF(J308-AR305=0,(AR309),IF(J308-AS305=0,(AS309),IF(J308-AT305=0,(AT309),IF(J308-AC305=0,(AC309),IF(J308-AD305=0,(AD309),IF(J308-AE305=0,(AE309),IF(J308-AF305=0,(AF309),IF(J308-AG305=0,(AG309),IF(J308-AH305=0,(AH309)))))))))))))))))))</f>
        <v>2</v>
      </c>
      <c r="K309" s="13">
        <f>IF(K308-AJ305=0,(AJ309),IF(K308-AK305=0,(AK309),IF(K308-AL305=0,(AL309),IF(K308-AM305=0,(AM309),IF(K308-AN305=0,(AN309),IF(K308-AO305=0,(AO309),IF(K308-AP305=0,(AP309),IF(K308-AQ305=0,(AQ309),IF(K308-AR305=0,(AR309),IF(K308-AS305=0,(AS309),IF(K308-AT305=0,(AT309),IF(K308-AC305=0,(AC309),IF(K308-AD305=0,(AD309),IF(K308-AE305=0,(AE309),IF(K308-AF305=0,(AF309),IF(K308-AG305=0,(AG309),IF(K308-AH305=0,(AH309),IF(K308-AI305=0,(AI309)))))))))))))))))))</f>
        <v>1</v>
      </c>
      <c r="L309" s="13">
        <f>IF(L308-AK305=0,(AK309),IF(L308-AL305=0,(AL309),IF(L308-AM305=0,(AM309),IF(L308-AN305=0,(AN309),IF(L308-AO305=0,(AO309),IF(L308-AP305=0,(AP309),IF(L308-AQ305=0,(AQ309),IF(L308-AR305=0,(AR309),IF(L308-AS305=0,(AS309),IF(L308-AT305=0,(AT309),IF(L308-AU305=0,(AU309),IF(L308-AD305=0,(AD309),IF(L308-AE305=0,(AE309),IF(L308-AF305=0,(AF309),IF(L308-AG305=0,(AG309),IF(L308-AH305=0,(AH309),IF(L308-AI305=0,(AI309),IF(L308-AJ305=0,(AJ309)))))))))))))))))))</f>
        <v>2</v>
      </c>
      <c r="N309" s="13">
        <f>IF(D309="",(""),SUM(D309:L309))</f>
        <v>14</v>
      </c>
      <c r="P309" s="13">
        <f>IF(P308-AO305=0,(AO309),IF(P308-AP305=0,(AP309),IF(P308-AQ305=0,(AQ309),IF(P308-AR305=0,(AR309),IF(P308-AS305=0,(AS309),IF(P308-AT305=0,(AT309),IF(P308-AC305=0,(AC309),IF(P308-AD305=0,(AD309),IF(P308-AE305=0,(AE309),IF(P308-AF305=0,(AF309),IF(P308-AG305=0,(AG309),IF(P308-AH305=0,(AH309),IF(P308-AI305=0,(AI309),IF(P308-AJ305=0,(AJ309),IF(P308-AK305=0,(AK309),IF(P308-AL305=0,(AL309),IF(P308-AM305=0,(AM309),IF(P308-AN305=0,(AN309)))))))))))))))))))</f>
        <v>1</v>
      </c>
      <c r="Q309" s="13">
        <f>IF(Q308-AP305=0,(AP309),IF(Q308-AQ305=0,(AQ309),IF(Q308-AR305=0,(AR309),IF(Q308-AS305=0,(AS309),IF(Q308-AT305=0,(AT309),IF(Q308-AC305=0,(AC309),IF(Q308-AD305=0,(AD309),IF(Q308-AE305=0,(AE309),IF(Q308-AF305=0,(AF309),IF(Q308-AG305=0,(AG309),IF(Q308-AH305=0,(AH309),IF(Q308-AI305=0,(AI309),IF(Q308-AJ305=0,(AJ309),IF(Q308-AK305=0,(AK309),IF(Q308-AL305=0,(AL309),IF(Q308-AM305=0,(AM309),IF(Q308-AN305=0,(AN309),IF(Q308-AO305=0,(AO309)))))))))))))))))))</f>
        <v>2</v>
      </c>
      <c r="R309" s="13">
        <f>IF(R308-AQ305=0,(AQ309),IF(R308-AR305=0,(AR309),IF(R308-AS305=0,(AS309),IF(R308-AT305=0,(AT309),IF(R308-AC305=0,(AC309),IF(R308-AD305=0,(AD309),IF(R308-AE305=0,(AE309),IF(R308-AF305=0,(AF309),IF(R308-AG305=0,(AG309),IF(R308-AH305=0,(AH309),IF(R308-AI305=0,(AI309),IF(R308-AJ305=0,(AJ309),IF(R308-AK305=0,(AK309),IF(R308-AL305=0,(AL309),IF(R308-AM305=0,(AM309),IF(R308-AN305=0,(AN309),IF(R308-AO305=0,(AO309),IF(R308-AP305=0,(AP309)))))))))))))))))))</f>
        <v>2</v>
      </c>
      <c r="S309" s="13">
        <f>IF(S308-AR305=0,(AR309),IF(S308-AS305=0,(AS309),IF(S308-AT305=0,(AT309),IF(S308-AC305=0,(AC309),IF(S308-AD305=0,(AD309),IF(S308-AE305=0,(AE309),IF(S308-AF305=0,(AF309),IF(S308-AG305=0,(AG309),IF(S308-AH305=0,(AH309),IF(S308-AI305=0,(AI309),IF(S308-AJ305=0,(AJ309),IF(S308-AK305=0,(AK309),IF(S308-AL305=0,(AL309),IF(S308-AM305=0,(AM309),IF(S308-AN305=0,(AN309),IF(S308-AO305=0,(AO309),IF(S308-AP305=0,(AP309),IF(S308-AQ305=0,(AQ309)))))))))))))))))))</f>
        <v>2</v>
      </c>
      <c r="T309" s="13">
        <f>IF(T308-AS305=0,(AS309),IF(T308-AT305=0,(AT309),IF(T308-AC305=0,(AC309),IF(T308-AD305=0,(AD309),IF(T308-AE305=0,(AE309),IF(T308-AF305=0,(AF309),IF(T308-AG305=0,(AG309),IF(T308-AH305=0,(AH309),IF(T308-AI305=0,(AI309),IF(T308-AJ305=0,(AJ309),IF(T308-AK305=0,(AK309),IF(T308-AL305=0,(AL309),IF(T308-AM305=0,(AM309),IF(T308-AN305=0,(AN309),IF(T308-AO305=0,(AO309),IF(T308-AP305=0,(AP309),IF(T308-AQ305=0,(AQ309),IF(T308-AR305=0,(AR309)))))))))))))))))))</f>
        <v>1</v>
      </c>
      <c r="U309" s="13">
        <f>IF(U308-AT305=0,(AT309),IF(U308-AC305=0,(AC309),IF(U308-AD305=0,(AD309),IF(U308-AE305=0,(AE309),IF(U308-AF305=0,(AF309),IF(U308-AG305=0,(AG309),IF(U308-AH305=0,(AH309),IF(U308-AI305=0,(AI309),IF(U308-AJ305=0,(AJ309),IF(U308-AK305=0,(AK309),IF(U308-AL305=0,(AL309),IF(U308-AM305=0,(AM309),IF(U308-AN305=0,(AN309),IF(U308-AO305=0,(AO309),IF(U308-AP305=0,(AP309),IF(U308-AQ305=0,(AQ309),IF(U308-AR305=0,(AR309),IF(U308-AS305=0,(AS309)))))))))))))))))))</f>
        <v>2</v>
      </c>
      <c r="V309" s="13">
        <f>IF(V308-AC305=0,(AC309),IF(V308-AD305=0,(AD309),IF(V308-AE305=0,(AE309),IF(V308-AF305=0,(AF309),IF(V308-AG305=0,(AG309),IF(V308-AH305=0,(AH309),IF(V308-AI305=0,(AI309),IF(V308-AJ305=0,(AJ309),IF(V308-AK305=0,(AK309),IF(V308-AL305=0,(AL309),IF(V308-AM305=0,(AM309),IF(V308-AN305=0,(AN309),IF(V308-AO305=0,(AO309),IF(V308-AP305=0,(AP309),IF(V308-AQ305=0,(AQ309),IF(V308-AR305=0,(AR309),IF(V308-AS305=0,(AS309),IF(V308-AT305=0,(AT309)))))))))))))))))))</f>
        <v>2</v>
      </c>
      <c r="W309" s="13">
        <f>IF(W308-AD305=0,(AD309),IF(W308-AE305=0,(AE309),IF(W308-AF305=0,(AF309),IF(W308-AG305=0,(AG309),IF(W308-AH305=0,(AH309),IF(W308-AI305=0,(AI309),IF(W308-AJ305=0,(AJ309),IF(W308-AK305=0,(AK309),IF(W308-AL305=0,(AL309),IF(W308-AM305=0,(AM309),IF(W308-AN305=0,(AN309),IF(W308-AO305=0,(AO309),IF(W308-AP305=0,(AP309),IF(W308-AQ305=0,(AQ309),IF(W308-AR305=0,(AR309),IF(W308-AS305=0,(AS309),IF(W308-AT305=0,(AT309),IF(W308-AC305=0,(AC309)))))))))))))))))))</f>
        <v>1</v>
      </c>
      <c r="X309" s="13">
        <f>IF(X308-AE305=0,(AE309),IF(X308-AF305=0,(AF309),IF(X308-AG305=0,(AG309),IF(X308-AH305=0,(AH309),IF(X308-AI305=0,(AI309),IF(X308-AJ305=0,(AJ309),IF(X308-AK305=0,(AK309),IF(X308-AL305=0,(AL309),IF(X308-AM305=0,(AM309),IF(X308-AN305=0,(AN309),IF(X308-AO305=0,(AO309),IF(X308-AP305=0,(AP309),IF(X308-AQ305=0,(AQ309),IF(X308-AR305=0,(AR309),IF(X308-AS305=0,(AS309),IF(X308-AT305=0,(AT309),IF(X308-AC305=0,(AC309),IF(X308-AD305=0,(AD309)))))))))))))))))))</f>
        <v>2</v>
      </c>
      <c r="Y309" s="16">
        <f>IF(L303="",(""),SUM(P309:X309))</f>
        <v>15</v>
      </c>
      <c r="AA309" s="13">
        <f>IF(D309="",(""),SUM(N309,Y309))</f>
        <v>29</v>
      </c>
      <c r="AB309" s="72" t="s">
        <v>2</v>
      </c>
      <c r="AC309" s="73">
        <f xml:space="preserve"> SUM(AC306,AC307,AC308)</f>
        <v>2</v>
      </c>
      <c r="AD309" s="73">
        <f t="shared" ref="AD309:AK309" si="195" xml:space="preserve"> SUM(AD306,AD307,AD308)</f>
        <v>2</v>
      </c>
      <c r="AE309" s="73">
        <f t="shared" si="195"/>
        <v>2</v>
      </c>
      <c r="AF309" s="73">
        <f t="shared" si="195"/>
        <v>2</v>
      </c>
      <c r="AG309" s="73">
        <f t="shared" si="195"/>
        <v>2</v>
      </c>
      <c r="AH309" s="73">
        <f t="shared" si="195"/>
        <v>2</v>
      </c>
      <c r="AI309" s="73">
        <f t="shared" si="195"/>
        <v>2</v>
      </c>
      <c r="AJ309" s="73">
        <f t="shared" si="195"/>
        <v>2</v>
      </c>
      <c r="AK309" s="73">
        <f t="shared" si="195"/>
        <v>2</v>
      </c>
      <c r="AL309" s="73">
        <f xml:space="preserve"> SUM(AL306,AL307,AL308)</f>
        <v>2</v>
      </c>
      <c r="AM309" s="73">
        <f t="shared" ref="AM309:AT309" si="196" xml:space="preserve"> SUM(AM306,AM307,AM308)</f>
        <v>2</v>
      </c>
      <c r="AN309" s="73">
        <f t="shared" si="196"/>
        <v>1</v>
      </c>
      <c r="AO309" s="73">
        <f t="shared" si="196"/>
        <v>1</v>
      </c>
      <c r="AP309" s="73">
        <f t="shared" si="196"/>
        <v>1</v>
      </c>
      <c r="AQ309" s="73">
        <f t="shared" si="196"/>
        <v>1</v>
      </c>
      <c r="AR309" s="73">
        <f t="shared" si="196"/>
        <v>1</v>
      </c>
      <c r="AS309" s="73">
        <f t="shared" si="196"/>
        <v>1</v>
      </c>
      <c r="AT309" s="73">
        <f t="shared" si="196"/>
        <v>1</v>
      </c>
      <c r="AU309" s="71">
        <f>SUM(AC309:AT309)</f>
        <v>29</v>
      </c>
      <c r="AV309" s="71"/>
    </row>
    <row r="310" spans="1:48" s="3" customFormat="1" ht="4.5" customHeight="1" x14ac:dyDescent="0.25">
      <c r="A310" s="71"/>
      <c r="B310" s="71"/>
      <c r="C310" s="71"/>
      <c r="D310" s="17"/>
      <c r="E310" s="9"/>
      <c r="F310" s="9"/>
      <c r="G310" s="9"/>
      <c r="H310" s="9"/>
      <c r="I310" s="9"/>
      <c r="J310" s="9"/>
      <c r="K310" s="9"/>
      <c r="L310" s="9"/>
      <c r="N310" s="17"/>
      <c r="P310" s="9"/>
      <c r="Q310" s="9"/>
      <c r="R310" s="9"/>
      <c r="S310" s="9"/>
      <c r="T310" s="9"/>
      <c r="U310" s="9"/>
      <c r="V310" s="9"/>
      <c r="W310" s="9"/>
      <c r="X310" s="9"/>
      <c r="Y310" s="17"/>
      <c r="AA310" s="9"/>
      <c r="AB310" s="71"/>
      <c r="AC310" s="71"/>
      <c r="AD310" s="71"/>
      <c r="AE310" s="71"/>
      <c r="AF310" s="71"/>
      <c r="AG310" s="71"/>
      <c r="AH310" s="71"/>
      <c r="AI310" s="71"/>
      <c r="AJ310" s="71"/>
      <c r="AK310" s="71"/>
      <c r="AL310" s="71"/>
      <c r="AM310" s="71"/>
      <c r="AN310" s="71"/>
      <c r="AO310" s="71"/>
      <c r="AP310" s="71"/>
      <c r="AQ310" s="71"/>
      <c r="AR310" s="71"/>
      <c r="AS310" s="71"/>
      <c r="AT310" s="71"/>
      <c r="AU310" s="71"/>
      <c r="AV310" s="71"/>
    </row>
    <row r="311" spans="1:48" s="3" customFormat="1" ht="19.5" customHeight="1" x14ac:dyDescent="0.25">
      <c r="A311" s="88" t="s">
        <v>21</v>
      </c>
      <c r="B311" s="88"/>
      <c r="C311" s="88"/>
      <c r="D311" s="16">
        <v>4</v>
      </c>
      <c r="E311" s="13">
        <v>8</v>
      </c>
      <c r="F311" s="13">
        <v>4</v>
      </c>
      <c r="G311" s="13">
        <v>6</v>
      </c>
      <c r="H311" s="13">
        <v>4</v>
      </c>
      <c r="I311" s="13">
        <v>6</v>
      </c>
      <c r="J311" s="13">
        <v>9</v>
      </c>
      <c r="K311" s="13">
        <v>6</v>
      </c>
      <c r="L311" s="13">
        <v>7</v>
      </c>
      <c r="N311" s="13">
        <f>IF(D311="",(""),SUM(D311:L311))</f>
        <v>54</v>
      </c>
      <c r="P311" s="13">
        <v>5</v>
      </c>
      <c r="Q311" s="13">
        <v>7</v>
      </c>
      <c r="R311" s="13">
        <v>5</v>
      </c>
      <c r="S311" s="13">
        <v>9</v>
      </c>
      <c r="T311" s="13">
        <v>3</v>
      </c>
      <c r="U311" s="13">
        <v>4</v>
      </c>
      <c r="V311" s="13">
        <v>8</v>
      </c>
      <c r="W311" s="13">
        <v>5</v>
      </c>
      <c r="X311" s="13">
        <v>6</v>
      </c>
      <c r="Y311" s="13">
        <f>IF(P311="",(""),SUM(P311:X311))</f>
        <v>52</v>
      </c>
      <c r="AA311" s="13">
        <f>IF(N311="",(""),SUM(N311,Y311))</f>
        <v>106</v>
      </c>
      <c r="AB311" s="71"/>
      <c r="AC311" s="71"/>
      <c r="AD311" s="71"/>
      <c r="AE311" s="71"/>
      <c r="AF311" s="71"/>
      <c r="AG311" s="71"/>
      <c r="AH311" s="71"/>
      <c r="AI311" s="71"/>
      <c r="AJ311" s="71"/>
      <c r="AK311" s="71"/>
      <c r="AL311" s="71"/>
      <c r="AM311" s="71"/>
      <c r="AN311" s="71"/>
      <c r="AO311" s="71"/>
      <c r="AP311" s="71"/>
      <c r="AQ311" s="71"/>
      <c r="AR311" s="71"/>
      <c r="AS311" s="71"/>
      <c r="AT311" s="71"/>
      <c r="AU311" s="71"/>
      <c r="AV311" s="71"/>
    </row>
    <row r="312" spans="1:48" s="3" customFormat="1" ht="5.0999999999999996" customHeight="1" x14ac:dyDescent="0.25">
      <c r="A312" s="71"/>
      <c r="B312" s="71"/>
      <c r="C312" s="71"/>
      <c r="D312" s="17"/>
      <c r="E312" s="9"/>
      <c r="F312" s="9"/>
      <c r="G312" s="9"/>
      <c r="H312" s="9"/>
      <c r="I312" s="9"/>
      <c r="J312" s="9"/>
      <c r="K312" s="9"/>
      <c r="L312" s="9"/>
      <c r="N312" s="17"/>
      <c r="P312" s="9"/>
      <c r="Q312" s="9"/>
      <c r="R312" s="9"/>
      <c r="S312" s="9"/>
      <c r="T312" s="9"/>
      <c r="U312" s="9"/>
      <c r="V312" s="9"/>
      <c r="W312" s="9"/>
      <c r="X312" s="9"/>
      <c r="Y312" s="17"/>
      <c r="AA312" s="9"/>
      <c r="AB312" s="71"/>
      <c r="AC312" s="71"/>
      <c r="AD312" s="71"/>
      <c r="AE312" s="71"/>
      <c r="AF312" s="71"/>
      <c r="AG312" s="71"/>
      <c r="AH312" s="71"/>
      <c r="AI312" s="71"/>
      <c r="AJ312" s="71"/>
      <c r="AK312" s="71"/>
      <c r="AL312" s="71"/>
      <c r="AM312" s="71"/>
      <c r="AN312" s="71"/>
      <c r="AO312" s="71"/>
      <c r="AP312" s="71"/>
      <c r="AQ312" s="71"/>
      <c r="AR312" s="71"/>
      <c r="AS312" s="71"/>
      <c r="AT312" s="71"/>
      <c r="AU312" s="71"/>
      <c r="AV312" s="71"/>
    </row>
    <row r="313" spans="1:48" s="3" customFormat="1" ht="19.5" customHeight="1" x14ac:dyDescent="0.25">
      <c r="A313" s="88" t="s">
        <v>22</v>
      </c>
      <c r="B313" s="88"/>
      <c r="C313" s="88"/>
      <c r="D313" s="30">
        <f>IF(D311=0,(""),IF(D306-D311+2&lt;=0,(0),IF(D306-D311+2=1,(1),IF(D306-D311+2=2,(2),IF(D306-D311+2=3,(3),IF(D306-D311+2=4,(4)))))))</f>
        <v>2</v>
      </c>
      <c r="E313" s="30">
        <f t="shared" ref="E313:L313" si="197">IF(E311=0,(""),IF(E306-E311+2&lt;=0,(0),IF(E306-E311+2=1,(1),IF(E306-E311+2=2,(2),IF(E306-E311+2=3,(3),IF(E306-E311+2=4,(4)))))))</f>
        <v>0</v>
      </c>
      <c r="F313" s="30">
        <f t="shared" si="197"/>
        <v>1</v>
      </c>
      <c r="G313" s="30">
        <f t="shared" si="197"/>
        <v>0</v>
      </c>
      <c r="H313" s="30">
        <f t="shared" si="197"/>
        <v>2</v>
      </c>
      <c r="I313" s="30">
        <f t="shared" si="197"/>
        <v>0</v>
      </c>
      <c r="J313" s="30">
        <f t="shared" si="197"/>
        <v>0</v>
      </c>
      <c r="K313" s="30">
        <f t="shared" si="197"/>
        <v>0</v>
      </c>
      <c r="L313" s="30">
        <f t="shared" si="197"/>
        <v>0</v>
      </c>
      <c r="N313" s="16">
        <f>IF(D313="",(""),SUM(D313:L313))</f>
        <v>5</v>
      </c>
      <c r="P313" s="30">
        <f>IF(P311=0,(""),IF(P306-P311+2&lt;=0,(0),IF(P306-P311+2=1,(1),IF(P306-P311+2=2,(2),IF(P306-P311+2=3,(3),IF(P306-P311+2=4,(4)))))))</f>
        <v>1</v>
      </c>
      <c r="Q313" s="30">
        <f t="shared" ref="Q313:X313" si="198">IF(Q311=0,(""),IF(Q306-Q311+2&lt;=0,(0),IF(Q306-Q311+2=1,(1),IF(Q306-Q311+2=2,(2),IF(Q306-Q311+2=3,(3),IF(Q306-Q311+2=4,(4)))))))</f>
        <v>0</v>
      </c>
      <c r="R313" s="30">
        <f t="shared" si="198"/>
        <v>1</v>
      </c>
      <c r="S313" s="30">
        <f t="shared" si="198"/>
        <v>0</v>
      </c>
      <c r="T313" s="30">
        <f t="shared" si="198"/>
        <v>2</v>
      </c>
      <c r="U313" s="30">
        <f t="shared" si="198"/>
        <v>2</v>
      </c>
      <c r="V313" s="30">
        <f t="shared" si="198"/>
        <v>0</v>
      </c>
      <c r="W313" s="30">
        <f t="shared" si="198"/>
        <v>0</v>
      </c>
      <c r="X313" s="30">
        <f t="shared" si="198"/>
        <v>0</v>
      </c>
      <c r="Y313" s="16">
        <f>IF(D313="",(""),SUM(P313:X313))</f>
        <v>6</v>
      </c>
      <c r="AA313" s="13">
        <f>IF(D313="",(""),SUM(N313,Y313))</f>
        <v>11</v>
      </c>
      <c r="AB313" s="71"/>
      <c r="AC313" s="71"/>
      <c r="AD313" s="71"/>
      <c r="AE313" s="71"/>
      <c r="AF313" s="71"/>
      <c r="AG313" s="71"/>
      <c r="AH313" s="71"/>
      <c r="AI313" s="71"/>
      <c r="AJ313" s="71"/>
      <c r="AK313" s="71"/>
      <c r="AL313" s="71"/>
      <c r="AM313" s="71"/>
      <c r="AN313" s="71"/>
      <c r="AO313" s="71"/>
      <c r="AP313" s="71"/>
      <c r="AQ313" s="71"/>
      <c r="AR313" s="71"/>
      <c r="AS313" s="71"/>
      <c r="AT313" s="71"/>
      <c r="AU313" s="71"/>
      <c r="AV313" s="71"/>
    </row>
    <row r="314" spans="1:48" s="3" customFormat="1" ht="5.0999999999999996" customHeight="1" x14ac:dyDescent="0.25">
      <c r="A314" s="89"/>
      <c r="B314" s="90"/>
      <c r="C314" s="90"/>
      <c r="D314" s="49"/>
      <c r="E314" s="21"/>
      <c r="F314" s="21"/>
      <c r="G314" s="21"/>
      <c r="H314" s="21"/>
      <c r="I314" s="21"/>
      <c r="J314" s="21"/>
      <c r="K314" s="21"/>
      <c r="L314" s="21"/>
      <c r="N314" s="49"/>
      <c r="P314" s="21"/>
      <c r="Q314" s="21"/>
      <c r="R314" s="21"/>
      <c r="S314" s="21"/>
      <c r="T314" s="21"/>
      <c r="U314" s="21"/>
      <c r="V314" s="21"/>
      <c r="W314" s="21"/>
      <c r="X314" s="21"/>
      <c r="Y314" s="49"/>
      <c r="AA314" s="50"/>
      <c r="AB314" s="71"/>
      <c r="AC314" s="71"/>
      <c r="AD314" s="71"/>
      <c r="AE314" s="71"/>
      <c r="AF314" s="71"/>
      <c r="AG314" s="71"/>
      <c r="AH314" s="71"/>
      <c r="AI314" s="71"/>
      <c r="AJ314" s="71"/>
      <c r="AK314" s="71"/>
      <c r="AL314" s="71"/>
      <c r="AM314" s="71"/>
      <c r="AN314" s="71"/>
      <c r="AO314" s="71"/>
      <c r="AP314" s="71"/>
      <c r="AQ314" s="71"/>
      <c r="AR314" s="71"/>
      <c r="AS314" s="71"/>
      <c r="AT314" s="71"/>
      <c r="AU314" s="71"/>
      <c r="AV314" s="71"/>
    </row>
    <row r="315" spans="1:48" s="3" customFormat="1" ht="19.5" customHeight="1" x14ac:dyDescent="0.25">
      <c r="A315" s="88" t="s">
        <v>23</v>
      </c>
      <c r="B315" s="88"/>
      <c r="C315" s="88"/>
      <c r="D315" s="30">
        <f t="shared" ref="D315:L315" si="199">IF(D311=0,(""),IF(D306+D309-D311+2&lt;=0,(0),IF(D306+D309-D311+2=1,(1),IF(D306+D309-D311+2=2,(2),IF(D306+D309-D311+2=3,(3),IF(D306+D309-D311+2=4,(4),IF(D306+D309-D311+2=5,(5))))))))</f>
        <v>4</v>
      </c>
      <c r="E315" s="30">
        <f t="shared" si="199"/>
        <v>0</v>
      </c>
      <c r="F315" s="30">
        <f t="shared" si="199"/>
        <v>3</v>
      </c>
      <c r="G315" s="30">
        <f t="shared" si="199"/>
        <v>1</v>
      </c>
      <c r="H315" s="30">
        <f t="shared" si="199"/>
        <v>4</v>
      </c>
      <c r="I315" s="30">
        <f t="shared" si="199"/>
        <v>0</v>
      </c>
      <c r="J315" s="30">
        <f t="shared" si="199"/>
        <v>0</v>
      </c>
      <c r="K315" s="30">
        <f t="shared" si="199"/>
        <v>0</v>
      </c>
      <c r="L315" s="30">
        <f t="shared" si="199"/>
        <v>2</v>
      </c>
      <c r="N315" s="16">
        <f>IF(D315="",(""),SUM(D315:L315))</f>
        <v>14</v>
      </c>
      <c r="P315" s="30">
        <f t="shared" ref="P315:X315" si="200">IF(P311=0,(""),IF(P306+P309-P311+2&lt;=0,(0),IF(P306+P309-P311+2=1,(1),IF(P306+P309-P311+2=2,(2),IF(P306+P309-P311+2=3,(3),IF(P306+P309-P311+2=4,(4),IF(P306+P309-P311+2=5,(5))))))))</f>
        <v>2</v>
      </c>
      <c r="Q315" s="30">
        <f t="shared" si="200"/>
        <v>2</v>
      </c>
      <c r="R315" s="30">
        <f t="shared" si="200"/>
        <v>3</v>
      </c>
      <c r="S315" s="30">
        <f t="shared" si="200"/>
        <v>0</v>
      </c>
      <c r="T315" s="30">
        <f t="shared" si="200"/>
        <v>3</v>
      </c>
      <c r="U315" s="30">
        <f t="shared" si="200"/>
        <v>4</v>
      </c>
      <c r="V315" s="30">
        <f t="shared" si="200"/>
        <v>0</v>
      </c>
      <c r="W315" s="30">
        <f t="shared" si="200"/>
        <v>1</v>
      </c>
      <c r="X315" s="30">
        <f t="shared" si="200"/>
        <v>2</v>
      </c>
      <c r="Y315" s="16">
        <f>IF(D315="",(""),SUM(P315:X315))</f>
        <v>17</v>
      </c>
      <c r="AA315" s="13">
        <f>IF(D315="",(""),SUM(N315,Y315))</f>
        <v>31</v>
      </c>
      <c r="AB315" s="71"/>
      <c r="AC315" s="71"/>
      <c r="AD315" s="71"/>
      <c r="AE315" s="71"/>
      <c r="AF315" s="71"/>
      <c r="AG315" s="71"/>
      <c r="AH315" s="71"/>
      <c r="AI315" s="71"/>
      <c r="AJ315" s="71"/>
      <c r="AK315" s="71"/>
      <c r="AL315" s="71"/>
      <c r="AM315" s="71"/>
      <c r="AN315" s="71"/>
      <c r="AO315" s="71"/>
      <c r="AP315" s="71"/>
      <c r="AQ315" s="71"/>
      <c r="AR315" s="71"/>
      <c r="AS315" s="71"/>
      <c r="AT315" s="71"/>
      <c r="AU315" s="71"/>
      <c r="AV315" s="71"/>
    </row>
    <row r="316" spans="1:48" s="3" customFormat="1" ht="5.0999999999999996" customHeight="1" x14ac:dyDescent="0.25">
      <c r="A316" s="90"/>
      <c r="B316" s="71"/>
      <c r="C316" s="71"/>
      <c r="D316" s="92"/>
      <c r="E316" s="90"/>
      <c r="F316" s="90"/>
      <c r="G316" s="90"/>
      <c r="H316" s="90"/>
      <c r="I316" s="90"/>
      <c r="J316" s="90"/>
      <c r="K316" s="90"/>
      <c r="L316" s="90"/>
      <c r="M316" s="90"/>
      <c r="N316" s="92"/>
      <c r="O316" s="90"/>
      <c r="P316" s="90"/>
      <c r="Q316" s="90"/>
      <c r="R316" s="90"/>
      <c r="S316" s="90"/>
      <c r="T316" s="90"/>
      <c r="U316" s="90"/>
      <c r="V316" s="90"/>
      <c r="W316" s="90"/>
      <c r="X316" s="91"/>
      <c r="Y316" s="92"/>
      <c r="Z316" s="90"/>
      <c r="AA316" s="91"/>
      <c r="AB316" s="71"/>
      <c r="AC316" s="71"/>
      <c r="AD316" s="71"/>
      <c r="AE316" s="71"/>
      <c r="AF316" s="71"/>
      <c r="AG316" s="71"/>
      <c r="AH316" s="71"/>
      <c r="AI316" s="71"/>
      <c r="AJ316" s="71"/>
      <c r="AK316" s="71"/>
      <c r="AL316" s="71"/>
      <c r="AM316" s="71"/>
      <c r="AN316" s="71"/>
      <c r="AO316" s="71"/>
      <c r="AP316" s="71"/>
      <c r="AQ316" s="71"/>
      <c r="AR316" s="71"/>
      <c r="AS316" s="71"/>
      <c r="AT316" s="71"/>
      <c r="AU316" s="71"/>
      <c r="AV316" s="71"/>
    </row>
    <row r="317" spans="1:48" ht="33.950000000000003" customHeight="1" x14ac:dyDescent="0.25">
      <c r="A317" s="88" t="s">
        <v>3</v>
      </c>
      <c r="B317" s="60"/>
      <c r="C317" s="60"/>
      <c r="D317" s="155"/>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7"/>
      <c r="AB317" s="75"/>
      <c r="AC317" s="75"/>
      <c r="AD317" s="75"/>
      <c r="AE317" s="75"/>
      <c r="AF317" s="75"/>
      <c r="AG317" s="75"/>
      <c r="AH317" s="75"/>
      <c r="AI317" s="75"/>
      <c r="AJ317" s="75"/>
      <c r="AK317" s="75"/>
      <c r="AL317" s="75"/>
      <c r="AM317" s="75"/>
      <c r="AN317" s="75"/>
      <c r="AO317" s="75"/>
      <c r="AP317" s="75"/>
      <c r="AQ317" s="75"/>
      <c r="AR317" s="75"/>
      <c r="AS317" s="75"/>
      <c r="AT317" s="75"/>
      <c r="AU317" s="75"/>
      <c r="AV317" s="75"/>
    </row>
    <row r="318" spans="1:48" ht="5.85" customHeight="1" x14ac:dyDescent="0.25">
      <c r="A318" s="93"/>
      <c r="B318" s="60"/>
      <c r="C318" s="60"/>
      <c r="D318" s="77"/>
      <c r="E318" s="94"/>
      <c r="F318" s="94"/>
      <c r="G318" s="94"/>
      <c r="H318" s="94"/>
      <c r="I318" s="95"/>
      <c r="J318" s="95"/>
      <c r="K318" s="95"/>
      <c r="L318" s="95"/>
      <c r="M318" s="95"/>
      <c r="N318" s="95"/>
      <c r="O318" s="95"/>
      <c r="P318" s="95"/>
      <c r="Q318" s="95"/>
      <c r="R318" s="95"/>
      <c r="S318" s="95"/>
      <c r="T318" s="94"/>
      <c r="U318" s="94"/>
      <c r="V318" s="95"/>
      <c r="W318" s="95"/>
      <c r="X318" s="95"/>
      <c r="Y318" s="95"/>
      <c r="Z318" s="94"/>
      <c r="AA318" s="94"/>
      <c r="AB318" s="75"/>
      <c r="AC318" s="75"/>
      <c r="AD318" s="75"/>
      <c r="AE318" s="75"/>
      <c r="AF318" s="75"/>
      <c r="AG318" s="75"/>
      <c r="AH318" s="75"/>
      <c r="AI318" s="75"/>
      <c r="AJ318" s="75"/>
      <c r="AK318" s="75"/>
      <c r="AL318" s="75"/>
      <c r="AM318" s="75"/>
      <c r="AN318" s="75"/>
      <c r="AO318" s="75"/>
      <c r="AP318" s="75"/>
      <c r="AQ318" s="75"/>
      <c r="AR318" s="75"/>
      <c r="AS318" s="75"/>
      <c r="AT318" s="75"/>
      <c r="AU318" s="75"/>
      <c r="AV318" s="75"/>
    </row>
    <row r="319" spans="1:48" ht="21" x14ac:dyDescent="0.25">
      <c r="A319" s="153"/>
      <c r="B319" s="76"/>
      <c r="C319" s="76"/>
      <c r="D319" s="77"/>
      <c r="E319" s="76"/>
      <c r="F319" s="76"/>
      <c r="G319" s="76"/>
      <c r="H319" s="76"/>
      <c r="I319" s="135" t="str">
        <f>infos!$W$1</f>
        <v>GOLF DU CHÂTEAU D'AUGERVILLE</v>
      </c>
      <c r="J319" s="136"/>
      <c r="K319" s="136"/>
      <c r="L319" s="136"/>
      <c r="M319" s="136"/>
      <c r="N319" s="136"/>
      <c r="O319" s="136"/>
      <c r="P319" s="136"/>
      <c r="Q319" s="136"/>
      <c r="R319" s="136"/>
      <c r="S319" s="137"/>
      <c r="T319" s="78"/>
      <c r="U319" s="78"/>
      <c r="V319" s="122">
        <f>infos!$Z$2</f>
        <v>41807</v>
      </c>
      <c r="W319" s="123"/>
      <c r="X319" s="123"/>
      <c r="Y319" s="124"/>
      <c r="Z319" s="79"/>
      <c r="AA319" s="76"/>
      <c r="AB319" s="75"/>
      <c r="AC319" s="75"/>
      <c r="AD319" s="75"/>
      <c r="AE319" s="75"/>
      <c r="AF319" s="75"/>
      <c r="AG319" s="75"/>
      <c r="AH319" s="75"/>
      <c r="AI319" s="75"/>
      <c r="AJ319" s="75"/>
      <c r="AK319" s="75"/>
      <c r="AL319" s="75"/>
      <c r="AM319" s="75"/>
      <c r="AN319" s="75"/>
      <c r="AO319" s="75"/>
      <c r="AP319" s="75"/>
      <c r="AQ319" s="75"/>
      <c r="AR319" s="75"/>
      <c r="AS319" s="75"/>
      <c r="AT319" s="75"/>
      <c r="AU319" s="75"/>
      <c r="AV319" s="75"/>
    </row>
    <row r="320" spans="1:48" ht="21" x14ac:dyDescent="0.25">
      <c r="A320" s="153"/>
      <c r="B320" s="76"/>
      <c r="C320" s="76"/>
      <c r="D320" s="77"/>
      <c r="E320" s="76"/>
      <c r="F320" s="76"/>
      <c r="G320" s="76"/>
      <c r="H320" s="60"/>
      <c r="I320" s="80"/>
      <c r="J320" s="81"/>
      <c r="K320" s="81"/>
      <c r="L320" s="81"/>
      <c r="M320" s="81"/>
      <c r="N320" s="102" t="str">
        <f>infos!$W$2</f>
        <v>STROKE-PLAY - 18 Trous</v>
      </c>
      <c r="O320" s="81"/>
      <c r="P320" s="81"/>
      <c r="Q320" s="81"/>
      <c r="R320" s="81"/>
      <c r="S320" s="81"/>
      <c r="T320" s="60"/>
      <c r="U320" s="78"/>
      <c r="V320" s="76"/>
      <c r="W320" s="82" t="s">
        <v>8</v>
      </c>
      <c r="X320" s="76">
        <f>infos!$X$3</f>
        <v>72</v>
      </c>
      <c r="Y320" s="77"/>
      <c r="Z320" s="79"/>
      <c r="AA320" s="83" t="s">
        <v>43</v>
      </c>
      <c r="AB320" s="75"/>
      <c r="AC320" s="75"/>
      <c r="AD320" s="75"/>
      <c r="AE320" s="75"/>
      <c r="AF320" s="75"/>
      <c r="AG320" s="75"/>
      <c r="AH320" s="75"/>
      <c r="AI320" s="75"/>
      <c r="AJ320" s="75"/>
      <c r="AK320" s="75"/>
      <c r="AL320" s="75"/>
      <c r="AM320" s="75"/>
      <c r="AN320" s="75"/>
      <c r="AO320" s="75"/>
      <c r="AP320" s="75"/>
      <c r="AQ320" s="75"/>
      <c r="AR320" s="75"/>
      <c r="AS320" s="75"/>
      <c r="AT320" s="75"/>
      <c r="AU320" s="75"/>
      <c r="AV320" s="75"/>
    </row>
    <row r="321" spans="1:48" ht="5.85" customHeight="1" x14ac:dyDescent="0.25">
      <c r="A321" s="75"/>
      <c r="B321" s="60"/>
      <c r="C321" s="60"/>
      <c r="D321" s="84"/>
      <c r="E321" s="60"/>
      <c r="F321" s="60"/>
      <c r="G321" s="60"/>
      <c r="H321" s="60"/>
      <c r="I321" s="60"/>
      <c r="J321" s="60"/>
      <c r="K321" s="60"/>
      <c r="L321" s="60"/>
      <c r="M321" s="60"/>
      <c r="N321" s="84"/>
      <c r="O321" s="60"/>
      <c r="P321" s="60"/>
      <c r="Q321" s="60"/>
      <c r="R321" s="60"/>
      <c r="S321" s="60"/>
      <c r="T321" s="60"/>
      <c r="U321" s="60"/>
      <c r="V321" s="60"/>
      <c r="W321" s="60"/>
      <c r="X321" s="60"/>
      <c r="Y321" s="84"/>
      <c r="Z321" s="75"/>
      <c r="AA321" s="60"/>
      <c r="AB321" s="75"/>
      <c r="AC321" s="75"/>
      <c r="AD321" s="75"/>
      <c r="AE321" s="75"/>
      <c r="AF321" s="75"/>
      <c r="AG321" s="75"/>
      <c r="AH321" s="75"/>
      <c r="AI321" s="75"/>
      <c r="AJ321" s="75"/>
      <c r="AK321" s="75"/>
      <c r="AL321" s="75"/>
      <c r="AM321" s="75"/>
      <c r="AN321" s="75"/>
      <c r="AO321" s="75"/>
      <c r="AP321" s="75"/>
      <c r="AQ321" s="75"/>
      <c r="AR321" s="75"/>
      <c r="AS321" s="75"/>
      <c r="AT321" s="75"/>
      <c r="AU321" s="75"/>
      <c r="AV321" s="75"/>
    </row>
    <row r="322" spans="1:48" x14ac:dyDescent="0.25">
      <c r="A322" s="138" t="str">
        <f>IF(infos!V24="",(""),IF(infos!V24=18,(infos!W24)))</f>
        <v>VINCENT Michel</v>
      </c>
      <c r="B322" s="139"/>
      <c r="C322" s="139"/>
      <c r="D322" s="139"/>
      <c r="E322" s="139"/>
      <c r="F322" s="139"/>
      <c r="G322" s="139"/>
      <c r="H322" s="140"/>
      <c r="I322" s="68"/>
      <c r="J322" s="119" t="s">
        <v>11</v>
      </c>
      <c r="K322" s="119"/>
      <c r="L322" s="125">
        <f>IF(infos!V24=0,(""),IF(infos!V24=18,(infos!Y24)))</f>
        <v>20.8</v>
      </c>
      <c r="M322" s="126" t="str">
        <f>IF(infos!H122=0,(""),IF(infos!H122=11,(infos!N122)))</f>
        <v/>
      </c>
      <c r="N322" s="84" t="s">
        <v>10</v>
      </c>
      <c r="O322" s="132">
        <f>IF(AA322=(""),(""),IF(AA322=0,(infos!Z4),(infos!Z5)))</f>
        <v>69.8</v>
      </c>
      <c r="P322" s="133"/>
      <c r="Q322" s="60"/>
      <c r="R322" s="154" t="s">
        <v>9</v>
      </c>
      <c r="S322" s="119"/>
      <c r="T322" s="132">
        <f>IF(AA322=(""),(""),IF(AA322=0,(infos!X4),(infos!X5)))</f>
        <v>128</v>
      </c>
      <c r="U322" s="133"/>
      <c r="V322" s="119" t="s">
        <v>12</v>
      </c>
      <c r="W322" s="119"/>
      <c r="X322" s="119"/>
      <c r="Y322" s="66">
        <f>(IF(L322="",(""),ROUND((L322*T322/113)+(O322-X320),0)))</f>
        <v>21</v>
      </c>
      <c r="Z322" s="60"/>
      <c r="AA322" s="58">
        <f>IF(infos!V24=0,(""),IF(infos!V24=18,(infos!AB24)))</f>
        <v>0</v>
      </c>
      <c r="AB322" s="60" t="str">
        <f>IF(infos!W122=0,(""),IF(infos!W122=11,(infos!AC122)))</f>
        <v/>
      </c>
      <c r="AC322" s="75"/>
      <c r="AD322" s="75"/>
      <c r="AE322" s="75"/>
      <c r="AF322" s="75"/>
      <c r="AG322" s="75"/>
      <c r="AH322" s="75"/>
      <c r="AI322" s="75"/>
      <c r="AJ322" s="75"/>
      <c r="AK322" s="75"/>
      <c r="AL322" s="75"/>
      <c r="AM322" s="75"/>
      <c r="AN322" s="75"/>
      <c r="AO322" s="75"/>
      <c r="AP322" s="75"/>
      <c r="AQ322" s="75"/>
      <c r="AR322" s="75"/>
      <c r="AS322" s="75"/>
      <c r="AT322" s="75"/>
      <c r="AU322" s="75"/>
      <c r="AV322" s="75"/>
    </row>
    <row r="323" spans="1:48" ht="5.25" customHeight="1" x14ac:dyDescent="0.25">
      <c r="A323" s="75"/>
      <c r="B323" s="60"/>
      <c r="C323" s="60"/>
      <c r="D323" s="84"/>
      <c r="E323" s="60"/>
      <c r="F323" s="60"/>
      <c r="G323" s="60"/>
      <c r="H323" s="60"/>
      <c r="I323" s="60"/>
      <c r="J323" s="60"/>
      <c r="K323" s="60"/>
      <c r="L323" s="60"/>
      <c r="M323" s="60"/>
      <c r="N323" s="84"/>
      <c r="O323" s="60"/>
      <c r="P323" s="60"/>
      <c r="Q323" s="60"/>
      <c r="R323" s="60"/>
      <c r="S323" s="60"/>
      <c r="T323" s="60"/>
      <c r="U323" s="60"/>
      <c r="V323" s="60"/>
      <c r="W323" s="60"/>
      <c r="X323" s="60"/>
      <c r="Y323" s="84"/>
      <c r="Z323" s="75"/>
      <c r="AA323" s="60"/>
      <c r="AB323" s="75"/>
      <c r="AC323" s="75"/>
      <c r="AD323" s="75"/>
      <c r="AE323" s="75"/>
      <c r="AF323" s="75"/>
      <c r="AG323" s="75"/>
      <c r="AH323" s="75"/>
      <c r="AI323" s="75"/>
      <c r="AJ323" s="75"/>
      <c r="AK323" s="75"/>
      <c r="AL323" s="75"/>
      <c r="AM323" s="75"/>
      <c r="AN323" s="75"/>
      <c r="AO323" s="75"/>
      <c r="AP323" s="75"/>
      <c r="AQ323" s="75"/>
      <c r="AR323" s="75"/>
      <c r="AS323" s="75"/>
      <c r="AT323" s="75"/>
      <c r="AU323" s="75"/>
      <c r="AV323" s="75"/>
    </row>
    <row r="324" spans="1:48" s="29" customFormat="1" ht="19.5" customHeight="1" x14ac:dyDescent="0.25">
      <c r="A324" s="85"/>
      <c r="B324" s="85">
        <v>1</v>
      </c>
      <c r="C324" s="85"/>
      <c r="D324" s="86">
        <v>1</v>
      </c>
      <c r="E324" s="87">
        <v>2</v>
      </c>
      <c r="F324" s="87">
        <v>3</v>
      </c>
      <c r="G324" s="87">
        <v>4</v>
      </c>
      <c r="H324" s="87">
        <v>5</v>
      </c>
      <c r="I324" s="87">
        <v>6</v>
      </c>
      <c r="J324" s="87">
        <v>7</v>
      </c>
      <c r="K324" s="87">
        <v>8</v>
      </c>
      <c r="L324" s="87">
        <v>9</v>
      </c>
      <c r="M324" s="73"/>
      <c r="N324" s="59" t="s">
        <v>5</v>
      </c>
      <c r="O324" s="73"/>
      <c r="P324" s="87">
        <v>10</v>
      </c>
      <c r="Q324" s="87">
        <v>11</v>
      </c>
      <c r="R324" s="87">
        <v>12</v>
      </c>
      <c r="S324" s="87">
        <v>13</v>
      </c>
      <c r="T324" s="87">
        <v>14</v>
      </c>
      <c r="U324" s="87">
        <v>15</v>
      </c>
      <c r="V324" s="87">
        <v>16</v>
      </c>
      <c r="W324" s="87">
        <v>17</v>
      </c>
      <c r="X324" s="87">
        <v>18</v>
      </c>
      <c r="Y324" s="59" t="s">
        <v>6</v>
      </c>
      <c r="Z324" s="71"/>
      <c r="AA324" s="70" t="s">
        <v>7</v>
      </c>
      <c r="AB324" s="72" t="s">
        <v>0</v>
      </c>
      <c r="AC324" s="73">
        <v>1</v>
      </c>
      <c r="AD324" s="73">
        <v>2</v>
      </c>
      <c r="AE324" s="73">
        <v>3</v>
      </c>
      <c r="AF324" s="73">
        <v>4</v>
      </c>
      <c r="AG324" s="73">
        <v>5</v>
      </c>
      <c r="AH324" s="73">
        <v>6</v>
      </c>
      <c r="AI324" s="73">
        <v>7</v>
      </c>
      <c r="AJ324" s="73">
        <v>8</v>
      </c>
      <c r="AK324" s="73">
        <v>9</v>
      </c>
      <c r="AL324" s="73">
        <v>10</v>
      </c>
      <c r="AM324" s="73">
        <v>11</v>
      </c>
      <c r="AN324" s="73">
        <v>12</v>
      </c>
      <c r="AO324" s="73">
        <v>13</v>
      </c>
      <c r="AP324" s="73">
        <v>14</v>
      </c>
      <c r="AQ324" s="73">
        <v>15</v>
      </c>
      <c r="AR324" s="73">
        <v>16</v>
      </c>
      <c r="AS324" s="73">
        <v>17</v>
      </c>
      <c r="AT324" s="73">
        <v>18</v>
      </c>
      <c r="AU324" s="96"/>
      <c r="AV324" s="96"/>
    </row>
    <row r="325" spans="1:48" s="3" customFormat="1" ht="19.5" customHeight="1" x14ac:dyDescent="0.25">
      <c r="A325" s="88" t="s">
        <v>1</v>
      </c>
      <c r="B325" s="88"/>
      <c r="C325" s="88"/>
      <c r="D325" s="59">
        <f t="shared" ref="D325:L325" si="201">D45</f>
        <v>4</v>
      </c>
      <c r="E325" s="70">
        <f t="shared" si="201"/>
        <v>5</v>
      </c>
      <c r="F325" s="70">
        <f t="shared" si="201"/>
        <v>3</v>
      </c>
      <c r="G325" s="70">
        <f t="shared" si="201"/>
        <v>4</v>
      </c>
      <c r="H325" s="70">
        <f t="shared" si="201"/>
        <v>4</v>
      </c>
      <c r="I325" s="70">
        <f t="shared" si="201"/>
        <v>3</v>
      </c>
      <c r="J325" s="70">
        <f t="shared" si="201"/>
        <v>5</v>
      </c>
      <c r="K325" s="70">
        <f t="shared" si="201"/>
        <v>3</v>
      </c>
      <c r="L325" s="70">
        <f t="shared" si="201"/>
        <v>5</v>
      </c>
      <c r="M325" s="73"/>
      <c r="N325" s="59">
        <f>SUM(D325:L325)</f>
        <v>36</v>
      </c>
      <c r="O325" s="73"/>
      <c r="P325" s="70">
        <f t="shared" ref="P325:X325" si="202">P45</f>
        <v>4</v>
      </c>
      <c r="Q325" s="70">
        <f t="shared" si="202"/>
        <v>5</v>
      </c>
      <c r="R325" s="70">
        <f t="shared" si="202"/>
        <v>4</v>
      </c>
      <c r="S325" s="70">
        <f t="shared" si="202"/>
        <v>5</v>
      </c>
      <c r="T325" s="70">
        <f t="shared" si="202"/>
        <v>3</v>
      </c>
      <c r="U325" s="70">
        <f t="shared" si="202"/>
        <v>4</v>
      </c>
      <c r="V325" s="70">
        <f t="shared" si="202"/>
        <v>4</v>
      </c>
      <c r="W325" s="70">
        <f t="shared" si="202"/>
        <v>3</v>
      </c>
      <c r="X325" s="70">
        <f t="shared" si="202"/>
        <v>4</v>
      </c>
      <c r="Y325" s="59">
        <f>SUM(P325:X325)</f>
        <v>36</v>
      </c>
      <c r="Z325" s="71"/>
      <c r="AA325" s="59">
        <f>SUM(N325,Y325)</f>
        <v>72</v>
      </c>
      <c r="AB325" s="71"/>
      <c r="AC325" s="73">
        <f>IF(GESTEP(Y322-1,0),1,0)</f>
        <v>1</v>
      </c>
      <c r="AD325" s="73">
        <f>IF(GESTEP(Y322-2,0),1,0)</f>
        <v>1</v>
      </c>
      <c r="AE325" s="73">
        <f>IF(GESTEP(Y322-3,0),1,0)</f>
        <v>1</v>
      </c>
      <c r="AF325" s="73">
        <f>IF(GESTEP(Y322-4,0),1,0)</f>
        <v>1</v>
      </c>
      <c r="AG325" s="73">
        <f>IF(GESTEP(Y322-5,0),1,0)</f>
        <v>1</v>
      </c>
      <c r="AH325" s="73">
        <f>IF(GESTEP(Y322-6,0),1,0)</f>
        <v>1</v>
      </c>
      <c r="AI325" s="73">
        <f>IF(GESTEP(Y322-7,0),1,0)</f>
        <v>1</v>
      </c>
      <c r="AJ325" s="73">
        <f>IF(GESTEP(Y322-8,0),1,0)</f>
        <v>1</v>
      </c>
      <c r="AK325" s="73">
        <f>IF(GESTEP(Y322-9,0),1,0)</f>
        <v>1</v>
      </c>
      <c r="AL325" s="73">
        <f>IF(GESTEP(Y322-10,0),1,0)</f>
        <v>1</v>
      </c>
      <c r="AM325" s="73">
        <f>IF(GESTEP(Y322-11,0),1,0)</f>
        <v>1</v>
      </c>
      <c r="AN325" s="73">
        <f>IF(GESTEP(Y322-12,0),1,0)</f>
        <v>1</v>
      </c>
      <c r="AO325" s="73">
        <f>IF(GESTEP(Y322-13,0),1,0)</f>
        <v>1</v>
      </c>
      <c r="AP325" s="73">
        <f>IF(GESTEP(Y322-14,0),1,0)</f>
        <v>1</v>
      </c>
      <c r="AQ325" s="73">
        <f>IF(GESTEP(Y322-15,0),1,0)</f>
        <v>1</v>
      </c>
      <c r="AR325" s="73">
        <f>IF(GESTEP(Y322-16,0),1,0)</f>
        <v>1</v>
      </c>
      <c r="AS325" s="73">
        <f>IF(GESTEP(Y322-17,0),1,0)</f>
        <v>1</v>
      </c>
      <c r="AT325" s="73">
        <f>IF(GESTEP(Y322-18,0),1,0)</f>
        <v>1</v>
      </c>
      <c r="AU325" s="71"/>
      <c r="AV325" s="71"/>
    </row>
    <row r="326" spans="1:48" s="3" customFormat="1" ht="20.100000000000001" customHeight="1" x14ac:dyDescent="0.25">
      <c r="A326" s="88" t="s">
        <v>4</v>
      </c>
      <c r="B326" s="88"/>
      <c r="C326" s="88"/>
      <c r="D326" s="70">
        <f>IF(AA322=0,(infos!B4),(infos!B5))</f>
        <v>333</v>
      </c>
      <c r="E326" s="70">
        <f>IF(AA322=0,(infos!C4),(infos!C5))</f>
        <v>394</v>
      </c>
      <c r="F326" s="70">
        <f>IF(AA322=0,(infos!D4),(infos!D5))</f>
        <v>149</v>
      </c>
      <c r="G326" s="70">
        <f>IF(AA322=0,(infos!E4),(infos!E5))</f>
        <v>315</v>
      </c>
      <c r="H326" s="70">
        <f>IF(AA322=0,(infos!F4),(infos!F5))</f>
        <v>307</v>
      </c>
      <c r="I326" s="70">
        <f>IF(AA322=0,(infos!G4),(infos!G5))</f>
        <v>148</v>
      </c>
      <c r="J326" s="70">
        <f>IF(AA322=0,(infos!H4),(infos!H5))</f>
        <v>447</v>
      </c>
      <c r="K326" s="70">
        <f>IF(AA322=0,(infos!I4),(infos!I5))</f>
        <v>168</v>
      </c>
      <c r="L326" s="70">
        <f>IF(AA322=0,(infos!J4),(infos!J5))</f>
        <v>441</v>
      </c>
      <c r="M326" s="71"/>
      <c r="N326" s="70">
        <f>SUM(D326:L326)</f>
        <v>2702</v>
      </c>
      <c r="O326" s="71"/>
      <c r="P326" s="70">
        <f>IF(AA322=0,(infos!L4),(infos!L5))</f>
        <v>302</v>
      </c>
      <c r="Q326" s="70">
        <f>IF(AA322=0,(infos!M4),(infos!M5))</f>
        <v>410</v>
      </c>
      <c r="R326" s="70">
        <f>IF(AA322=0,(infos!N4),(infos!N5))</f>
        <v>325</v>
      </c>
      <c r="S326" s="70">
        <f>IF(AA322=0,(infos!O4),(infos!O5))</f>
        <v>422</v>
      </c>
      <c r="T326" s="70">
        <f>IF(AA322=0,(infos!P4),(infos!P5))</f>
        <v>142</v>
      </c>
      <c r="U326" s="70">
        <f>IF(AA322=0,(infos!Q4),(infos!Q5))</f>
        <v>310</v>
      </c>
      <c r="V326" s="70">
        <f>IF(AA322=0,(infos!R4),(infos!R5))</f>
        <v>354</v>
      </c>
      <c r="W326" s="70">
        <f>IF(AA322=0,(infos!S4),(infos!S5))</f>
        <v>151</v>
      </c>
      <c r="X326" s="70">
        <f>IF(AA322=0,(infos!T4),(infos!T5))</f>
        <v>367</v>
      </c>
      <c r="Y326" s="70">
        <f>SUM(P326:X326)</f>
        <v>2783</v>
      </c>
      <c r="Z326" s="71"/>
      <c r="AA326" s="70">
        <f>SUM(N326,Y326)</f>
        <v>5485</v>
      </c>
      <c r="AB326" s="71"/>
      <c r="AC326" s="73">
        <f>IF(GESTEP(Y322-19,0),1,0)</f>
        <v>1</v>
      </c>
      <c r="AD326" s="73">
        <f>IF(GESTEP(Y322-20,0),1,0)</f>
        <v>1</v>
      </c>
      <c r="AE326" s="73">
        <f>IF(GESTEP(Y322-21,0),1,0)</f>
        <v>1</v>
      </c>
      <c r="AF326" s="73">
        <f>IF(GESTEP(Y322-22,0),1,0)</f>
        <v>0</v>
      </c>
      <c r="AG326" s="73">
        <f>IF(GESTEP(Y322-23,0),1,0)</f>
        <v>0</v>
      </c>
      <c r="AH326" s="73">
        <f>IF(GESTEP(Y322-24,0),1,0)</f>
        <v>0</v>
      </c>
      <c r="AI326" s="73">
        <f>IF(GESTEP(Y322-25,0),1,0)</f>
        <v>0</v>
      </c>
      <c r="AJ326" s="73">
        <f>IF(GESTEP(Y322-26,0),1,0)</f>
        <v>0</v>
      </c>
      <c r="AK326" s="73">
        <f>IF(GESTEP(Y322-27,0),1,0)</f>
        <v>0</v>
      </c>
      <c r="AL326" s="73">
        <f>IF(GESTEP(Y322-28,0),1,0)</f>
        <v>0</v>
      </c>
      <c r="AM326" s="73">
        <f>IF(GESTEP(Y322-29,0),1,0)</f>
        <v>0</v>
      </c>
      <c r="AN326" s="73">
        <f>IF(GESTEP(Y322-30,0),1,0)</f>
        <v>0</v>
      </c>
      <c r="AO326" s="73">
        <f>IF(GESTEP(Y322-31,0),1,0)</f>
        <v>0</v>
      </c>
      <c r="AP326" s="73">
        <f>IF(GESTEP(Y322-32,0),1,0)</f>
        <v>0</v>
      </c>
      <c r="AQ326" s="73">
        <f>IF(GESTEP(Y322-33,0),1,0)</f>
        <v>0</v>
      </c>
      <c r="AR326" s="73">
        <f>IF(GESTEP(Y322-34,0),1,0)</f>
        <v>0</v>
      </c>
      <c r="AS326" s="73">
        <f>IF(GESTEP(Y322-35,0),1,0)</f>
        <v>0</v>
      </c>
      <c r="AT326" s="73">
        <f>IF(GESTEP(Y322-36,0),1,0)</f>
        <v>0</v>
      </c>
      <c r="AU326" s="71"/>
      <c r="AV326" s="71"/>
    </row>
    <row r="327" spans="1:48" s="3" customFormat="1" ht="20.100000000000001" customHeight="1" x14ac:dyDescent="0.25">
      <c r="A327" s="88" t="s">
        <v>0</v>
      </c>
      <c r="B327" s="88"/>
      <c r="C327" s="88"/>
      <c r="D327" s="70">
        <f t="shared" ref="D327:L327" si="203">D47</f>
        <v>8</v>
      </c>
      <c r="E327" s="70">
        <f t="shared" si="203"/>
        <v>12</v>
      </c>
      <c r="F327" s="70">
        <f t="shared" si="203"/>
        <v>6</v>
      </c>
      <c r="G327" s="70">
        <f t="shared" si="203"/>
        <v>14</v>
      </c>
      <c r="H327" s="70">
        <f t="shared" si="203"/>
        <v>10</v>
      </c>
      <c r="I327" s="70">
        <f t="shared" si="203"/>
        <v>18</v>
      </c>
      <c r="J327" s="70">
        <f t="shared" si="203"/>
        <v>4</v>
      </c>
      <c r="K327" s="70">
        <f t="shared" si="203"/>
        <v>16</v>
      </c>
      <c r="L327" s="70">
        <f t="shared" si="203"/>
        <v>2</v>
      </c>
      <c r="M327" s="71"/>
      <c r="N327" s="59"/>
      <c r="O327" s="71"/>
      <c r="P327" s="70">
        <f t="shared" ref="P327:X327" si="204">P47</f>
        <v>15</v>
      </c>
      <c r="Q327" s="70">
        <f t="shared" si="204"/>
        <v>9</v>
      </c>
      <c r="R327" s="70">
        <f t="shared" si="204"/>
        <v>11</v>
      </c>
      <c r="S327" s="70">
        <f t="shared" si="204"/>
        <v>3</v>
      </c>
      <c r="T327" s="70">
        <f t="shared" si="204"/>
        <v>13</v>
      </c>
      <c r="U327" s="70">
        <f t="shared" si="204"/>
        <v>5</v>
      </c>
      <c r="V327" s="70">
        <f t="shared" si="204"/>
        <v>7</v>
      </c>
      <c r="W327" s="70">
        <f t="shared" si="204"/>
        <v>17</v>
      </c>
      <c r="X327" s="70">
        <f t="shared" si="204"/>
        <v>1</v>
      </c>
      <c r="Y327" s="59"/>
      <c r="Z327" s="71"/>
      <c r="AA327" s="70"/>
      <c r="AB327" s="71"/>
      <c r="AC327" s="73">
        <f>IF(GESTEP(Y322-37,0),1,0)</f>
        <v>0</v>
      </c>
      <c r="AD327" s="73">
        <f>IF(GESTEP(Y322-378,0),1,0)</f>
        <v>0</v>
      </c>
      <c r="AE327" s="73">
        <f>IF(GESTEP(Y322-389,0),1,0)</f>
        <v>0</v>
      </c>
      <c r="AF327" s="73">
        <f>IF(GESTEP(Y322-40,0),1,0)</f>
        <v>0</v>
      </c>
      <c r="AG327" s="73">
        <f>IF(GESTEP(Y322-41,0),1,0)</f>
        <v>0</v>
      </c>
      <c r="AH327" s="73">
        <f>IF(GESTEP(Y322-42,0),1,0)</f>
        <v>0</v>
      </c>
      <c r="AI327" s="73">
        <f>IF(GESTEP(Y322-43,0),1,0)</f>
        <v>0</v>
      </c>
      <c r="AJ327" s="73">
        <f>IF(GESTEP(Y322-44,0),1,0)</f>
        <v>0</v>
      </c>
      <c r="AK327" s="73">
        <f>IF(GESTEP(Y322-45,0),1,0)</f>
        <v>0</v>
      </c>
      <c r="AL327" s="73">
        <f>IF(GESTEP(Y322-46,0),1,0)</f>
        <v>0</v>
      </c>
      <c r="AM327" s="73">
        <f>IF(GESTEP(Y322-47,0),1,0)</f>
        <v>0</v>
      </c>
      <c r="AN327" s="73">
        <f>IF(GESTEP(Y322-48,0),1,0)</f>
        <v>0</v>
      </c>
      <c r="AO327" s="73">
        <f>IF(GESTEP(Y322-49,0),1,0)</f>
        <v>0</v>
      </c>
      <c r="AP327" s="73">
        <f>IF(GESTEP(Y322-50,0),1,0)</f>
        <v>0</v>
      </c>
      <c r="AQ327" s="73">
        <f>IF(GESTEP(Y322-51,0),1,0)</f>
        <v>0</v>
      </c>
      <c r="AR327" s="73">
        <f>IF(GESTEP(Y322-52,0),1,0)</f>
        <v>0</v>
      </c>
      <c r="AS327" s="73">
        <f>IF(GESTEP(Y322-53,0),1,0)</f>
        <v>0</v>
      </c>
      <c r="AT327" s="73">
        <f>IF(GESTEP(Y322-54,0),1,0)</f>
        <v>0</v>
      </c>
      <c r="AU327" s="71"/>
      <c r="AV327" s="71"/>
    </row>
    <row r="328" spans="1:48" s="3" customFormat="1" ht="19.5" customHeight="1" x14ac:dyDescent="0.25">
      <c r="A328" s="88" t="s">
        <v>2</v>
      </c>
      <c r="B328" s="88"/>
      <c r="C328" s="88"/>
      <c r="D328" s="13">
        <f>IF(D327-AC324=0,(AC328),IF(D327-AD324=0,(AD328),IF(D327-AE324=0,(AE328),IF(D327-AF324=0,(AF328),IF(D327-AG324=0,(AG328),IF(D327-AH324=0,(AH328),IF(D327-AI324=0,(AI328),IF(D327-AJ324=0,(AJ328),IF(D327-AK324=0,(AK328),IF(D327-AL324=0,(AL328),IF(D327-AM324=0,(AM328),IF(D327-AN324=0,(AN328),IF(D327-AO324=0,(AO328),IF(D327-AP324=0,(AP328),IF(D327-AQ324=0,(AQ328),IF(D327-AR324=0,(AR328),IF(D327-AS324=0,(AS328),IF(D327-AT324=0,(AT328)))))))))))))))))))</f>
        <v>1</v>
      </c>
      <c r="E328" s="13">
        <f t="shared" ref="E328" si="205">IF(E327-AD324=0,(AD328),IF(E327-AE324=0,(AE328),IF(E327-AF324=0,(AF328),IF(E327-AG324=0,(AG328),IF(E327-AH324=0,(AH328),IF(E327-AI324=0,(AI328),IF(E327-AJ324=0,(AJ328),IF(E327-AK324=0,(AK328),IF(E327-AL324=0,(AL328),IF(E327-AM324=0,(AM328),IF(E327-AN324=0,(AN328),IF(E327-AO324=0,(AO328),IF(E327-AP324=0,(AP328),IF(E327-AQ324=0,(AQ328),IF(E327-AR324=0,(AR328),IF(E327-AS324=0,(AS328),IF(E327-AT324=0,(AT328),IF(E327-AU324=0,(AU328)))))))))))))))))))</f>
        <v>1</v>
      </c>
      <c r="F328" s="13">
        <f>IF(F327-AE324=0,(AE328),IF(F327-AF324=0,(AF328),IF(F327-AG324=0,(AG328),IF(F327-AH324=0,(AH328),IF(F327-AI324=0,(AI328),IF(F327-AJ324=0,(AJ328),IF(F327-AK324=0,(AK328),IF(F327-AL324=0,(AL328),IF(F327-AM324=0,(AM328),IF(F327-AN324=0,(AN328),IF(F327-AO324=0,(AO328),IF(F327-AP324=0,(AP328),IF(F327-AQ324=0,(AQ328),IF(F327-AR324=0,(AR328),IF(F327-AS324=0,(AS328),IF(F327-AT324=0,(AT328),IF(F327-AU324=0,(AU328),IF(F327-AV324=0,(AV328)))))))))))))))))))</f>
        <v>1</v>
      </c>
      <c r="G328" s="13">
        <f t="shared" ref="G328" si="206">IF(G327-AF324=0,(AF328),IF(G327-AG324=0,(AG328),IF(G327-AH324=0,(AH328),IF(G327-AI324=0,(AI328),IF(G327-AJ324=0,(AJ328),IF(G327-AK324=0,(AK328),IF(G327-AL324=0,(AL328),IF(G327-AM324=0,(AM328),IF(G327-AN324=0,(AN328),IF(G327-AO324=0,(AO328),IF(G327-AP324=0,(AP328),IF(G327-AQ324=0,(AQ328),IF(G327-AR324=0,(AR328),IF(G327-AS324=0,(AS328),IF(G327-AT324=0,(AT328),IF(G327-AU324=0,(AU328),IF(G327-AV324=0,(AV328),IF(G327-AW324=0,(AW328)))))))))))))))))))</f>
        <v>1</v>
      </c>
      <c r="H328" s="13">
        <f>IF(H327-AG324=0,(AG328),IF(H327-AH324=0,(AH328),IF(H327-AI324=0,(AI328),IF(H327-AJ324=0,(AJ328),IF(H327-AK324=0,(AK328),IF(H327-AL324=0,(AL328),IF(H327-AM324=0,(AM328),IF(H327-AN324=0,(AN328),IF(H327-AO324=0,(AO328),IF(H327-AP324=0,(AP328),IF(H327-AQ324=0,(AQ328),IF(H327-AR324=0,(AR328),IF(H327-AS324=0,(AS328),IF(H327-AT324=0,(AT328),IF(H327-AC324=0,(AC328),IF(H327-AD324=0,(AD328),IF(H327-AE324=0,(AE328),IF(H327-AF324=0,(AF328)))))))))))))))))))</f>
        <v>1</v>
      </c>
      <c r="I328" s="13">
        <f t="shared" ref="I328" si="207">IF(I327-AH324=0,(AH328),IF(I327-AI324=0,(AI328),IF(I327-AJ324=0,(AJ328),IF(I327-AK324=0,(AK328),IF(I327-AL324=0,(AL328),IF(I327-AM324=0,(AM328),IF(I327-AN324=0,(AN328),IF(I327-AO324=0,(AO328),IF(I327-AP324=0,(AP328),IF(I327-AQ324=0,(AQ328),IF(I327-AR324=0,(AR328),IF(I327-AS324=0,(AS328),IF(I327-AT324=0,(AT328),IF(I327-AU324=0,(AU328),IF(I327-AV324=0,(AV328),IF(I327-AW324=0,(AW328),IF(I327-AX324=0,(AX328),IF(I327-AY324=0,(AY328)))))))))))))))))))</f>
        <v>1</v>
      </c>
      <c r="J328" s="13">
        <f>IF(J327-AI324=0,(AI328),IF(J327-AJ324=0,(AJ328),IF(J327-AK324=0,(AK328),IF(J327-AL324=0,(AL328),IF(J327-AM324=0,(AM328),IF(J327-AN324=0,(AN328),IF(J327-AO324=0,(AO328),IF(J327-AP324=0,(AP328),IF(J327-AQ324=0,(AQ328),IF(J327-AR324=0,(AR328),IF(J327-AS324=0,(AS328),IF(J327-AT324=0,(AT328),IF(J327-AC324=0,(AC328),IF(J327-AD324=0,(AD328),IF(J327-AE324=0,(AE328),IF(J327-AF324=0,(AF328),IF(J327-AG324=0,(AG328),IF(J327-AH324=0,(AH328)))))))))))))))))))</f>
        <v>1</v>
      </c>
      <c r="K328" s="13">
        <f>IF(K327-AJ324=0,(AJ328),IF(K327-AK324=0,(AK328),IF(K327-AL324=0,(AL328),IF(K327-AM324=0,(AM328),IF(K327-AN324=0,(AN328),IF(K327-AO324=0,(AO328),IF(K327-AP324=0,(AP328),IF(K327-AQ324=0,(AQ328),IF(K327-AR324=0,(AR328),IF(K327-AS324=0,(AS328),IF(K327-AT324=0,(AT328),IF(K327-AC324=0,(AC328),IF(K327-AD324=0,(AD328),IF(K327-AE324=0,(AE328),IF(K327-AF324=0,(AF328),IF(K327-AG324=0,(AG328),IF(K327-AH324=0,(AH328),IF(K327-AI324=0,(AI328)))))))))))))))))))</f>
        <v>1</v>
      </c>
      <c r="L328" s="13">
        <f>IF(L327-AK324=0,(AK328),IF(L327-AL324=0,(AL328),IF(L327-AM324=0,(AM328),IF(L327-AN324=0,(AN328),IF(L327-AO324=0,(AO328),IF(L327-AP324=0,(AP328),IF(L327-AQ324=0,(AQ328),IF(L327-AR324=0,(AR328),IF(L327-AS324=0,(AS328),IF(L327-AT324=0,(AT328),IF(L327-AU324=0,(AU328),IF(L327-AD324=0,(AD328),IF(L327-AE324=0,(AE328),IF(L327-AF324=0,(AF328),IF(L327-AG324=0,(AG328),IF(L327-AH324=0,(AH328),IF(L327-AI324=0,(AI328),IF(L327-AJ324=0,(AJ328)))))))))))))))))))</f>
        <v>2</v>
      </c>
      <c r="N328" s="13">
        <f>IF(D328="",(""),SUM(D328:L328))</f>
        <v>10</v>
      </c>
      <c r="P328" s="13">
        <f>IF(P327-AO324=0,(AO328),IF(P327-AP324=0,(AP328),IF(P327-AQ324=0,(AQ328),IF(P327-AR324=0,(AR328),IF(P327-AS324=0,(AS328),IF(P327-AT324=0,(AT328),IF(P327-AC324=0,(AC328),IF(P327-AD324=0,(AD328),IF(P327-AE324=0,(AE328),IF(P327-AF324=0,(AF328),IF(P327-AG324=0,(AG328),IF(P327-AH324=0,(AH328),IF(P327-AI324=0,(AI328),IF(P327-AJ324=0,(AJ328),IF(P327-AK324=0,(AK328),IF(P327-AL324=0,(AL328),IF(P327-AM324=0,(AM328),IF(P327-AN324=0,(AN328)))))))))))))))))))</f>
        <v>1</v>
      </c>
      <c r="Q328" s="13">
        <f>IF(Q327-AP324=0,(AP328),IF(Q327-AQ324=0,(AQ328),IF(Q327-AR324=0,(AR328),IF(Q327-AS324=0,(AS328),IF(Q327-AT324=0,(AT328),IF(Q327-AC324=0,(AC328),IF(Q327-AD324=0,(AD328),IF(Q327-AE324=0,(AE328),IF(Q327-AF324=0,(AF328),IF(Q327-AG324=0,(AG328),IF(Q327-AH324=0,(AH328),IF(Q327-AI324=0,(AI328),IF(Q327-AJ324=0,(AJ328),IF(Q327-AK324=0,(AK328),IF(Q327-AL324=0,(AL328),IF(Q327-AM324=0,(AM328),IF(Q327-AN324=0,(AN328),IF(Q327-AO324=0,(AO328)))))))))))))))))))</f>
        <v>1</v>
      </c>
      <c r="R328" s="13">
        <f>IF(R327-AQ324=0,(AQ328),IF(R327-AR324=0,(AR328),IF(R327-AS324=0,(AS328),IF(R327-AT324=0,(AT328),IF(R327-AC324=0,(AC328),IF(R327-AD324=0,(AD328),IF(R327-AE324=0,(AE328),IF(R327-AF324=0,(AF328),IF(R327-AG324=0,(AG328),IF(R327-AH324=0,(AH328),IF(R327-AI324=0,(AI328),IF(R327-AJ324=0,(AJ328),IF(R327-AK324=0,(AK328),IF(R327-AL324=0,(AL328),IF(R327-AM324=0,(AM328),IF(R327-AN324=0,(AN328),IF(R327-AO324=0,(AO328),IF(R327-AP324=0,(AP328)))))))))))))))))))</f>
        <v>1</v>
      </c>
      <c r="S328" s="13">
        <f>IF(S327-AR324=0,(AR328),IF(S327-AS324=0,(AS328),IF(S327-AT324=0,(AT328),IF(S327-AC324=0,(AC328),IF(S327-AD324=0,(AD328),IF(S327-AE324=0,(AE328),IF(S327-AF324=0,(AF328),IF(S327-AG324=0,(AG328),IF(S327-AH324=0,(AH328),IF(S327-AI324=0,(AI328),IF(S327-AJ324=0,(AJ328),IF(S327-AK324=0,(AK328),IF(S327-AL324=0,(AL328),IF(S327-AM324=0,(AM328),IF(S327-AN324=0,(AN328),IF(S327-AO324=0,(AO328),IF(S327-AP324=0,(AP328),IF(S327-AQ324=0,(AQ328)))))))))))))))))))</f>
        <v>2</v>
      </c>
      <c r="T328" s="13">
        <f>IF(T327-AS324=0,(AS328),IF(T327-AT324=0,(AT328),IF(T327-AC324=0,(AC328),IF(T327-AD324=0,(AD328),IF(T327-AE324=0,(AE328),IF(T327-AF324=0,(AF328),IF(T327-AG324=0,(AG328),IF(T327-AH324=0,(AH328),IF(T327-AI324=0,(AI328),IF(T327-AJ324=0,(AJ328),IF(T327-AK324=0,(AK328),IF(T327-AL324=0,(AL328),IF(T327-AM324=0,(AM328),IF(T327-AN324=0,(AN328),IF(T327-AO324=0,(AO328),IF(T327-AP324=0,(AP328),IF(T327-AQ324=0,(AQ328),IF(T327-AR324=0,(AR328)))))))))))))))))))</f>
        <v>1</v>
      </c>
      <c r="U328" s="13">
        <f>IF(U327-AT324=0,(AT328),IF(U327-AC324=0,(AC328),IF(U327-AD324=0,(AD328),IF(U327-AE324=0,(AE328),IF(U327-AF324=0,(AF328),IF(U327-AG324=0,(AG328),IF(U327-AH324=0,(AH328),IF(U327-AI324=0,(AI328),IF(U327-AJ324=0,(AJ328),IF(U327-AK324=0,(AK328),IF(U327-AL324=0,(AL328),IF(U327-AM324=0,(AM328),IF(U327-AN324=0,(AN328),IF(U327-AO324=0,(AO328),IF(U327-AP324=0,(AP328),IF(U327-AQ324=0,(AQ328),IF(U327-AR324=0,(AR328),IF(U327-AS324=0,(AS328)))))))))))))))))))</f>
        <v>1</v>
      </c>
      <c r="V328" s="13">
        <f>IF(V327-AC324=0,(AC328),IF(V327-AD324=0,(AD328),IF(V327-AE324=0,(AE328),IF(V327-AF324=0,(AF328),IF(V327-AG324=0,(AG328),IF(V327-AH324=0,(AH328),IF(V327-AI324=0,(AI328),IF(V327-AJ324=0,(AJ328),IF(V327-AK324=0,(AK328),IF(V327-AL324=0,(AL328),IF(V327-AM324=0,(AM328),IF(V327-AN324=0,(AN328),IF(V327-AO324=0,(AO328),IF(V327-AP324=0,(AP328),IF(V327-AQ324=0,(AQ328),IF(V327-AR324=0,(AR328),IF(V327-AS324=0,(AS328),IF(V327-AT324=0,(AT328)))))))))))))))))))</f>
        <v>1</v>
      </c>
      <c r="W328" s="13">
        <f>IF(W327-AD324=0,(AD328),IF(W327-AE324=0,(AE328),IF(W327-AF324=0,(AF328),IF(W327-AG324=0,(AG328),IF(W327-AH324=0,(AH328),IF(W327-AI324=0,(AI328),IF(W327-AJ324=0,(AJ328),IF(W327-AK324=0,(AK328),IF(W327-AL324=0,(AL328),IF(W327-AM324=0,(AM328),IF(W327-AN324=0,(AN328),IF(W327-AO324=0,(AO328),IF(W327-AP324=0,(AP328),IF(W327-AQ324=0,(AQ328),IF(W327-AR324=0,(AR328),IF(W327-AS324=0,(AS328),IF(W327-AT324=0,(AT328),IF(W327-AC324=0,(AC328)))))))))))))))))))</f>
        <v>1</v>
      </c>
      <c r="X328" s="13">
        <f>IF(X327-AE324=0,(AE328),IF(X327-AF324=0,(AF328),IF(X327-AG324=0,(AG328),IF(X327-AH324=0,(AH328),IF(X327-AI324=0,(AI328),IF(X327-AJ324=0,(AJ328),IF(X327-AK324=0,(AK328),IF(X327-AL324=0,(AL328),IF(X327-AM324=0,(AM328),IF(X327-AN324=0,(AN328),IF(X327-AO324=0,(AO328),IF(X327-AP324=0,(AP328),IF(X327-AQ324=0,(AQ328),IF(X327-AR324=0,(AR328),IF(X327-AS324=0,(AS328),IF(X327-AT324=0,(AT328),IF(X327-AC324=0,(AC328),IF(X327-AD324=0,(AD328)))))))))))))))))))</f>
        <v>2</v>
      </c>
      <c r="Y328" s="16">
        <f>IF(L322="",(""),SUM(P328:X328))</f>
        <v>11</v>
      </c>
      <c r="AA328" s="13">
        <f>IF(D328="",(""),SUM(N328,Y328))</f>
        <v>21</v>
      </c>
      <c r="AB328" s="72" t="s">
        <v>2</v>
      </c>
      <c r="AC328" s="73">
        <f xml:space="preserve"> SUM(AC325,AC326,AC327)</f>
        <v>2</v>
      </c>
      <c r="AD328" s="73">
        <f t="shared" ref="AD328:AK328" si="208" xml:space="preserve"> SUM(AD325,AD326,AD327)</f>
        <v>2</v>
      </c>
      <c r="AE328" s="73">
        <f t="shared" si="208"/>
        <v>2</v>
      </c>
      <c r="AF328" s="73">
        <f t="shared" si="208"/>
        <v>1</v>
      </c>
      <c r="AG328" s="73">
        <f t="shared" si="208"/>
        <v>1</v>
      </c>
      <c r="AH328" s="73">
        <f t="shared" si="208"/>
        <v>1</v>
      </c>
      <c r="AI328" s="73">
        <f t="shared" si="208"/>
        <v>1</v>
      </c>
      <c r="AJ328" s="73">
        <f t="shared" si="208"/>
        <v>1</v>
      </c>
      <c r="AK328" s="73">
        <f t="shared" si="208"/>
        <v>1</v>
      </c>
      <c r="AL328" s="73">
        <f xml:space="preserve"> SUM(AL325,AL326,AL327)</f>
        <v>1</v>
      </c>
      <c r="AM328" s="73">
        <f t="shared" ref="AM328:AT328" si="209" xml:space="preserve"> SUM(AM325,AM326,AM327)</f>
        <v>1</v>
      </c>
      <c r="AN328" s="73">
        <f t="shared" si="209"/>
        <v>1</v>
      </c>
      <c r="AO328" s="73">
        <f t="shared" si="209"/>
        <v>1</v>
      </c>
      <c r="AP328" s="73">
        <f t="shared" si="209"/>
        <v>1</v>
      </c>
      <c r="AQ328" s="73">
        <f t="shared" si="209"/>
        <v>1</v>
      </c>
      <c r="AR328" s="73">
        <f t="shared" si="209"/>
        <v>1</v>
      </c>
      <c r="AS328" s="73">
        <f t="shared" si="209"/>
        <v>1</v>
      </c>
      <c r="AT328" s="73">
        <f t="shared" si="209"/>
        <v>1</v>
      </c>
      <c r="AU328" s="71">
        <f>SUM(AC328:AT328)</f>
        <v>21</v>
      </c>
      <c r="AV328" s="71"/>
    </row>
    <row r="329" spans="1:48" s="3" customFormat="1" ht="4.5" customHeight="1" x14ac:dyDescent="0.25">
      <c r="A329" s="71"/>
      <c r="B329" s="71"/>
      <c r="C329" s="71"/>
      <c r="D329" s="17"/>
      <c r="E329" s="9"/>
      <c r="F329" s="9"/>
      <c r="G329" s="9"/>
      <c r="H329" s="9"/>
      <c r="I329" s="9"/>
      <c r="J329" s="9"/>
      <c r="K329" s="9"/>
      <c r="L329" s="9"/>
      <c r="N329" s="17"/>
      <c r="P329" s="9"/>
      <c r="Q329" s="9"/>
      <c r="R329" s="9"/>
      <c r="S329" s="9"/>
      <c r="T329" s="9"/>
      <c r="U329" s="9"/>
      <c r="V329" s="9"/>
      <c r="W329" s="9"/>
      <c r="X329" s="9"/>
      <c r="Y329" s="17"/>
      <c r="AA329" s="9"/>
      <c r="AB329" s="71"/>
      <c r="AC329" s="71"/>
      <c r="AD329" s="71"/>
      <c r="AE329" s="71"/>
      <c r="AF329" s="71"/>
      <c r="AG329" s="71"/>
      <c r="AH329" s="71"/>
      <c r="AI329" s="71"/>
      <c r="AJ329" s="71"/>
      <c r="AK329" s="71"/>
      <c r="AL329" s="71"/>
      <c r="AM329" s="71"/>
      <c r="AN329" s="71"/>
      <c r="AO329" s="71"/>
      <c r="AP329" s="71"/>
      <c r="AQ329" s="71"/>
      <c r="AR329" s="71"/>
      <c r="AS329" s="71"/>
      <c r="AT329" s="71"/>
      <c r="AU329" s="71"/>
      <c r="AV329" s="71"/>
    </row>
    <row r="330" spans="1:48" s="3" customFormat="1" ht="19.5" customHeight="1" x14ac:dyDescent="0.25">
      <c r="A330" s="88" t="s">
        <v>21</v>
      </c>
      <c r="B330" s="88"/>
      <c r="C330" s="88"/>
      <c r="D330" s="16">
        <v>5</v>
      </c>
      <c r="E330" s="13">
        <v>8</v>
      </c>
      <c r="F330" s="13">
        <v>7</v>
      </c>
      <c r="G330" s="13">
        <v>6</v>
      </c>
      <c r="H330" s="13">
        <v>4</v>
      </c>
      <c r="I330" s="13">
        <v>6</v>
      </c>
      <c r="J330" s="13">
        <v>6</v>
      </c>
      <c r="K330" s="13">
        <v>4</v>
      </c>
      <c r="L330" s="13">
        <v>7</v>
      </c>
      <c r="N330" s="13">
        <f>IF(D330="",(""),SUM(D330:L330))</f>
        <v>53</v>
      </c>
      <c r="P330" s="13">
        <v>6</v>
      </c>
      <c r="Q330" s="13">
        <v>7</v>
      </c>
      <c r="R330" s="13">
        <v>5</v>
      </c>
      <c r="S330" s="13">
        <v>7</v>
      </c>
      <c r="T330" s="13">
        <v>5</v>
      </c>
      <c r="U330" s="13">
        <v>6</v>
      </c>
      <c r="V330" s="13">
        <v>6</v>
      </c>
      <c r="W330" s="13">
        <v>4</v>
      </c>
      <c r="X330" s="13">
        <v>7</v>
      </c>
      <c r="Y330" s="13">
        <f>IF(P330="",(""),SUM(P330:X330))</f>
        <v>53</v>
      </c>
      <c r="AA330" s="13">
        <f>IF(N330="",(""),SUM(N330,Y330))</f>
        <v>106</v>
      </c>
      <c r="AB330" s="71"/>
      <c r="AC330" s="71"/>
      <c r="AD330" s="71"/>
      <c r="AE330" s="71"/>
      <c r="AF330" s="71"/>
      <c r="AG330" s="71"/>
      <c r="AH330" s="71"/>
      <c r="AI330" s="71"/>
      <c r="AJ330" s="71"/>
      <c r="AK330" s="71"/>
      <c r="AL330" s="71"/>
      <c r="AM330" s="71"/>
      <c r="AN330" s="71"/>
      <c r="AO330" s="71"/>
      <c r="AP330" s="71"/>
      <c r="AQ330" s="71"/>
      <c r="AR330" s="71"/>
      <c r="AS330" s="71"/>
      <c r="AT330" s="71"/>
      <c r="AU330" s="71"/>
      <c r="AV330" s="71"/>
    </row>
    <row r="331" spans="1:48" s="3" customFormat="1" ht="5.0999999999999996" customHeight="1" x14ac:dyDescent="0.25">
      <c r="A331" s="71"/>
      <c r="B331" s="71"/>
      <c r="C331" s="71"/>
      <c r="D331" s="17"/>
      <c r="E331" s="9"/>
      <c r="F331" s="9"/>
      <c r="G331" s="9"/>
      <c r="H331" s="9"/>
      <c r="I331" s="9"/>
      <c r="J331" s="9"/>
      <c r="K331" s="9"/>
      <c r="L331" s="9"/>
      <c r="N331" s="17"/>
      <c r="P331" s="9"/>
      <c r="Q331" s="9"/>
      <c r="R331" s="9"/>
      <c r="S331" s="9"/>
      <c r="T331" s="9"/>
      <c r="U331" s="9"/>
      <c r="V331" s="9"/>
      <c r="W331" s="9"/>
      <c r="X331" s="9"/>
      <c r="Y331" s="17"/>
      <c r="AA331" s="9"/>
      <c r="AB331" s="71"/>
      <c r="AC331" s="71"/>
      <c r="AD331" s="71"/>
      <c r="AE331" s="71"/>
      <c r="AF331" s="71"/>
      <c r="AG331" s="71"/>
      <c r="AH331" s="71"/>
      <c r="AI331" s="71"/>
      <c r="AJ331" s="71"/>
      <c r="AK331" s="71"/>
      <c r="AL331" s="71"/>
      <c r="AM331" s="71"/>
      <c r="AN331" s="71"/>
      <c r="AO331" s="71"/>
      <c r="AP331" s="71"/>
      <c r="AQ331" s="71"/>
      <c r="AR331" s="71"/>
      <c r="AS331" s="71"/>
      <c r="AT331" s="71"/>
      <c r="AU331" s="71"/>
      <c r="AV331" s="71"/>
    </row>
    <row r="332" spans="1:48" s="3" customFormat="1" ht="19.5" customHeight="1" x14ac:dyDescent="0.25">
      <c r="A332" s="88" t="s">
        <v>22</v>
      </c>
      <c r="B332" s="88"/>
      <c r="C332" s="88"/>
      <c r="D332" s="30">
        <f>IF(D330=0,(""),IF(D325-D330+2&lt;=0,(0),IF(D325-D330+2=1,(1),IF(D325-D330+2=2,(2),IF(D325-D330+2=3,(3),IF(D325-D330+2=4,(4)))))))</f>
        <v>1</v>
      </c>
      <c r="E332" s="30">
        <f>IF(E330=0,(""),IF(E325-E330+2&lt;=0,(0),IF(E325-E330+2=1,(1),IF(E325-E330+2=2,(2),IF(E325-E330+2=3,(3),IF(E325-E330+2=4,(4)))))))</f>
        <v>0</v>
      </c>
      <c r="F332" s="30">
        <f t="shared" ref="F332:L332" si="210">IF(F330=0,(""),IF(F325-F330+2&lt;=0,(0),IF(F325-F330+2=1,(1),IF(F325-F330+2=2,(2),IF(F325-F330+2=3,(3),IF(F325-F330+2=4,(4)))))))</f>
        <v>0</v>
      </c>
      <c r="G332" s="30">
        <f t="shared" si="210"/>
        <v>0</v>
      </c>
      <c r="H332" s="30">
        <f t="shared" si="210"/>
        <v>2</v>
      </c>
      <c r="I332" s="30">
        <f t="shared" si="210"/>
        <v>0</v>
      </c>
      <c r="J332" s="30">
        <f t="shared" si="210"/>
        <v>1</v>
      </c>
      <c r="K332" s="30">
        <f t="shared" si="210"/>
        <v>1</v>
      </c>
      <c r="L332" s="30">
        <f t="shared" si="210"/>
        <v>0</v>
      </c>
      <c r="N332" s="16">
        <f>IF(D332="",(""),SUM(D332:L332))</f>
        <v>5</v>
      </c>
      <c r="P332" s="30">
        <f>IF(P330=0,(""),IF(P325-P330+2&lt;=0,(0),IF(P325-P330+2=1,(1),IF(P325-P330+2=2,(2),IF(P325-P330+2=3,(3),IF(P325-P330+2=4,(4)))))))</f>
        <v>0</v>
      </c>
      <c r="Q332" s="30">
        <f t="shared" ref="Q332:X332" si="211">IF(Q330=0,(""),IF(Q325-Q330+2&lt;=0,(0),IF(Q325-Q330+2=1,(1),IF(Q325-Q330+2=2,(2),IF(Q325-Q330+2=3,(3),IF(Q325-Q330+2=4,(4)))))))</f>
        <v>0</v>
      </c>
      <c r="R332" s="30">
        <f t="shared" si="211"/>
        <v>1</v>
      </c>
      <c r="S332" s="30">
        <f t="shared" si="211"/>
        <v>0</v>
      </c>
      <c r="T332" s="30">
        <f t="shared" si="211"/>
        <v>0</v>
      </c>
      <c r="U332" s="30">
        <f t="shared" si="211"/>
        <v>0</v>
      </c>
      <c r="V332" s="30">
        <f t="shared" si="211"/>
        <v>0</v>
      </c>
      <c r="W332" s="30">
        <f t="shared" si="211"/>
        <v>1</v>
      </c>
      <c r="X332" s="30">
        <f t="shared" si="211"/>
        <v>0</v>
      </c>
      <c r="Y332" s="16">
        <f>IF(D332="",(""),SUM(P332:X332))</f>
        <v>2</v>
      </c>
      <c r="AA332" s="13">
        <f>IF(D332="",(""),SUM(N332,Y332))</f>
        <v>7</v>
      </c>
      <c r="AB332" s="71"/>
      <c r="AC332" s="71"/>
      <c r="AD332" s="71"/>
      <c r="AE332" s="71"/>
      <c r="AF332" s="71"/>
      <c r="AG332" s="71"/>
      <c r="AH332" s="71"/>
      <c r="AI332" s="71"/>
      <c r="AJ332" s="71"/>
      <c r="AK332" s="71"/>
      <c r="AL332" s="71"/>
      <c r="AM332" s="71"/>
      <c r="AN332" s="71"/>
      <c r="AO332" s="71"/>
      <c r="AP332" s="71"/>
      <c r="AQ332" s="71"/>
      <c r="AR332" s="71"/>
      <c r="AS332" s="71"/>
      <c r="AT332" s="71"/>
      <c r="AU332" s="71"/>
      <c r="AV332" s="71"/>
    </row>
    <row r="333" spans="1:48" s="3" customFormat="1" ht="5.0999999999999996" customHeight="1" x14ac:dyDescent="0.25">
      <c r="A333" s="89"/>
      <c r="B333" s="90"/>
      <c r="C333" s="90"/>
      <c r="D333" s="49"/>
      <c r="E333" s="21"/>
      <c r="F333" s="21"/>
      <c r="G333" s="21"/>
      <c r="H333" s="21"/>
      <c r="I333" s="21"/>
      <c r="J333" s="21"/>
      <c r="K333" s="21"/>
      <c r="L333" s="21"/>
      <c r="N333" s="49"/>
      <c r="P333" s="21"/>
      <c r="Q333" s="21"/>
      <c r="R333" s="21"/>
      <c r="S333" s="21"/>
      <c r="T333" s="21"/>
      <c r="U333" s="21"/>
      <c r="V333" s="21"/>
      <c r="W333" s="21"/>
      <c r="X333" s="21"/>
      <c r="Y333" s="49"/>
      <c r="AA333" s="50"/>
      <c r="AB333" s="71"/>
      <c r="AC333" s="71"/>
      <c r="AD333" s="71"/>
      <c r="AE333" s="71"/>
      <c r="AF333" s="71"/>
      <c r="AG333" s="71"/>
      <c r="AH333" s="71"/>
      <c r="AI333" s="71"/>
      <c r="AJ333" s="71"/>
      <c r="AK333" s="71"/>
      <c r="AL333" s="71"/>
      <c r="AM333" s="71"/>
      <c r="AN333" s="71"/>
      <c r="AO333" s="71"/>
      <c r="AP333" s="71"/>
      <c r="AQ333" s="71"/>
      <c r="AR333" s="71"/>
      <c r="AS333" s="71"/>
      <c r="AT333" s="71"/>
      <c r="AU333" s="71"/>
      <c r="AV333" s="71"/>
    </row>
    <row r="334" spans="1:48" s="3" customFormat="1" ht="19.5" customHeight="1" x14ac:dyDescent="0.25">
      <c r="A334" s="88" t="s">
        <v>23</v>
      </c>
      <c r="B334" s="88"/>
      <c r="C334" s="88"/>
      <c r="D334" s="30">
        <f t="shared" ref="D334:L334" si="212">IF(D330=0,(""),IF(D325+D328-D330+2&lt;=0,(0),IF(D325+D328-D330+2=1,(1),IF(D325+D328-D330+2=2,(2),IF(D325+D328-D330+2=3,(3),IF(D325+D328-D330+2=4,(4),IF(D325+D328-D330+2=5,(5))))))))</f>
        <v>2</v>
      </c>
      <c r="E334" s="30">
        <f t="shared" si="212"/>
        <v>0</v>
      </c>
      <c r="F334" s="30">
        <f t="shared" si="212"/>
        <v>0</v>
      </c>
      <c r="G334" s="30">
        <f t="shared" si="212"/>
        <v>1</v>
      </c>
      <c r="H334" s="30">
        <f t="shared" si="212"/>
        <v>3</v>
      </c>
      <c r="I334" s="30">
        <f t="shared" si="212"/>
        <v>0</v>
      </c>
      <c r="J334" s="30">
        <f t="shared" si="212"/>
        <v>2</v>
      </c>
      <c r="K334" s="30">
        <f t="shared" si="212"/>
        <v>2</v>
      </c>
      <c r="L334" s="30">
        <f t="shared" si="212"/>
        <v>2</v>
      </c>
      <c r="N334" s="16">
        <f>IF(D334="",(""),SUM(D334:L334))</f>
        <v>12</v>
      </c>
      <c r="P334" s="30">
        <f t="shared" ref="P334:X334" si="213">IF(P330=0,(""),IF(P325+P328-P330+2&lt;=0,(0),IF(P325+P328-P330+2=1,(1),IF(P325+P328-P330+2=2,(2),IF(P325+P328-P330+2=3,(3),IF(P325+P328-P330+2=4,(4),IF(P325+P328-P330+2=5,(5))))))))</f>
        <v>1</v>
      </c>
      <c r="Q334" s="30">
        <f t="shared" si="213"/>
        <v>1</v>
      </c>
      <c r="R334" s="30">
        <f t="shared" si="213"/>
        <v>2</v>
      </c>
      <c r="S334" s="30">
        <f t="shared" si="213"/>
        <v>2</v>
      </c>
      <c r="T334" s="30">
        <f t="shared" si="213"/>
        <v>1</v>
      </c>
      <c r="U334" s="30">
        <f t="shared" si="213"/>
        <v>1</v>
      </c>
      <c r="V334" s="30">
        <f t="shared" si="213"/>
        <v>1</v>
      </c>
      <c r="W334" s="30">
        <f t="shared" si="213"/>
        <v>2</v>
      </c>
      <c r="X334" s="30">
        <f t="shared" si="213"/>
        <v>1</v>
      </c>
      <c r="Y334" s="16">
        <f>IF(D334="",(""),SUM(P334:X334))</f>
        <v>12</v>
      </c>
      <c r="AA334" s="13">
        <f>IF(D334="",(""),SUM(N334,Y334))</f>
        <v>24</v>
      </c>
      <c r="AB334" s="71"/>
      <c r="AC334" s="71"/>
      <c r="AD334" s="71"/>
      <c r="AE334" s="71"/>
      <c r="AF334" s="71"/>
      <c r="AG334" s="71"/>
      <c r="AH334" s="71"/>
      <c r="AI334" s="71"/>
      <c r="AJ334" s="71"/>
      <c r="AK334" s="71"/>
      <c r="AL334" s="71"/>
      <c r="AM334" s="71"/>
      <c r="AN334" s="71"/>
      <c r="AO334" s="71"/>
      <c r="AP334" s="71"/>
      <c r="AQ334" s="71"/>
      <c r="AR334" s="71"/>
      <c r="AS334" s="71"/>
      <c r="AT334" s="71"/>
      <c r="AU334" s="71"/>
      <c r="AV334" s="71"/>
    </row>
    <row r="335" spans="1:48" s="3" customFormat="1" ht="5.0999999999999996" customHeight="1" x14ac:dyDescent="0.25">
      <c r="A335" s="90"/>
      <c r="B335" s="71"/>
      <c r="C335" s="71"/>
      <c r="D335" s="92"/>
      <c r="E335" s="90"/>
      <c r="F335" s="90"/>
      <c r="G335" s="90"/>
      <c r="H335" s="90"/>
      <c r="I335" s="90"/>
      <c r="J335" s="90"/>
      <c r="K335" s="90"/>
      <c r="L335" s="90"/>
      <c r="M335" s="90"/>
      <c r="N335" s="92"/>
      <c r="O335" s="90"/>
      <c r="P335" s="90"/>
      <c r="Q335" s="90"/>
      <c r="R335" s="90"/>
      <c r="S335" s="90"/>
      <c r="T335" s="90"/>
      <c r="U335" s="90"/>
      <c r="V335" s="90"/>
      <c r="W335" s="90"/>
      <c r="X335" s="91"/>
      <c r="Y335" s="92"/>
      <c r="Z335" s="90"/>
      <c r="AA335" s="91"/>
      <c r="AB335" s="71"/>
      <c r="AC335" s="71"/>
      <c r="AD335" s="71"/>
      <c r="AE335" s="71"/>
      <c r="AF335" s="71"/>
      <c r="AG335" s="71"/>
      <c r="AH335" s="71"/>
      <c r="AI335" s="71"/>
      <c r="AJ335" s="71"/>
      <c r="AK335" s="71"/>
      <c r="AL335" s="71"/>
      <c r="AM335" s="71"/>
      <c r="AN335" s="71"/>
      <c r="AO335" s="71"/>
      <c r="AP335" s="71"/>
      <c r="AQ335" s="71"/>
      <c r="AR335" s="71"/>
      <c r="AS335" s="71"/>
      <c r="AT335" s="71"/>
      <c r="AU335" s="71"/>
      <c r="AV335" s="71"/>
    </row>
    <row r="336" spans="1:48" ht="33.950000000000003" customHeight="1" x14ac:dyDescent="0.25">
      <c r="A336" s="88" t="s">
        <v>3</v>
      </c>
      <c r="B336" s="60"/>
      <c r="C336" s="60"/>
      <c r="D336" s="155"/>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7"/>
      <c r="AB336" s="75"/>
      <c r="AC336" s="75"/>
      <c r="AD336" s="75"/>
      <c r="AE336" s="75"/>
      <c r="AF336" s="75"/>
      <c r="AG336" s="75"/>
      <c r="AH336" s="75"/>
      <c r="AI336" s="75"/>
      <c r="AJ336" s="75"/>
      <c r="AK336" s="75"/>
      <c r="AL336" s="75"/>
      <c r="AM336" s="75"/>
      <c r="AN336" s="75"/>
      <c r="AO336" s="75"/>
      <c r="AP336" s="75"/>
      <c r="AQ336" s="75"/>
      <c r="AR336" s="75"/>
      <c r="AS336" s="75"/>
      <c r="AT336" s="75"/>
      <c r="AU336" s="75"/>
      <c r="AV336" s="75"/>
    </row>
  </sheetData>
  <sheetProtection selectLockedCells="1"/>
  <protectedRanges>
    <protectedRange password="D7F7" sqref="X2 I2 I8:L8 N8 P8:Y8 AA8 X21 I21 X40 L42 I40 I46:L46 P46:Y46 AA46 AA27 I27:L27 P27:Y27 L23 O42 T42 N46 N27 O23 T23 X58 L60 I58 X77 I77 N83 AA83 X96 L98 I96 I102:L102 N102 AA102 X114 L116 I114 N120 AA120 X133 L135 I133 N139 AA139 X152 L154 I152 AA158 X170 L172 I170 I176:L176 N176 P176:Y176 AA176 X189 L191 I189 AA195 X208 L210 I208 AA214 X226 L228 I226 I232:L232 N232 P232:Y232 AA232 X245 L247 I245 AA251 X264 L266 I264 AA270 X282 L284 I282 AA288 X301 L303 I301 AA307 X320 L322 I320 AA326 O303 T303 O322 T322 N195 P195:Y195 I195:L195 N214 P214:Y214 I214:L214 I270:L270 N270 I307:L307 N307 L79 AA228 O4 I64:L64 I83:L83 P83:Y83 P102:Y102 I120:L120 P120:Y120 I139:L139 P139:Y139 P270:Y270 I251:L251 N251 P251:Y251 I288:L288 N288 P288:Y288 P307:Y307 I326:L326 N326 P326:Y326 N158 I158:L158 P158:Y158 P64:Y64 AA64 N64 T4 O60 T60 O79 T79 T98 O98 O116 O135 T116 T135 O154 T154 O172 T172 O191 T191 O210 T210 O228 T228 O247 T247 O266 T266 O284 T284" name="Plage1"/>
    <protectedRange password="D7F7" sqref="L4" name="Plage1_1"/>
  </protectedRanges>
  <sortState ref="A6:B10">
    <sortCondition sortBy="cellColor" ref="A8" dxfId="0"/>
  </sortState>
  <mergeCells count="198">
    <mergeCell ref="D336:AA336"/>
    <mergeCell ref="D317:AA317"/>
    <mergeCell ref="A319:A320"/>
    <mergeCell ref="I319:S319"/>
    <mergeCell ref="V319:Y319"/>
    <mergeCell ref="A322:H322"/>
    <mergeCell ref="J322:K322"/>
    <mergeCell ref="L322:M322"/>
    <mergeCell ref="O322:P322"/>
    <mergeCell ref="R322:S322"/>
    <mergeCell ref="T322:U322"/>
    <mergeCell ref="V322:X322"/>
    <mergeCell ref="D298:AA298"/>
    <mergeCell ref="A300:A301"/>
    <mergeCell ref="I300:S300"/>
    <mergeCell ref="V300:Y300"/>
    <mergeCell ref="A303:H303"/>
    <mergeCell ref="J303:K303"/>
    <mergeCell ref="L303:M303"/>
    <mergeCell ref="O303:P303"/>
    <mergeCell ref="R303:S303"/>
    <mergeCell ref="T303:U303"/>
    <mergeCell ref="V303:X303"/>
    <mergeCell ref="D280:AA280"/>
    <mergeCell ref="A281:A282"/>
    <mergeCell ref="I281:S281"/>
    <mergeCell ref="V281:Y281"/>
    <mergeCell ref="A284:H284"/>
    <mergeCell ref="J284:K284"/>
    <mergeCell ref="L284:M284"/>
    <mergeCell ref="O284:P284"/>
    <mergeCell ref="R284:S284"/>
    <mergeCell ref="T284:U284"/>
    <mergeCell ref="V284:X284"/>
    <mergeCell ref="D261:AA261"/>
    <mergeCell ref="A263:A264"/>
    <mergeCell ref="I263:S263"/>
    <mergeCell ref="V263:Y263"/>
    <mergeCell ref="A266:H266"/>
    <mergeCell ref="J266:K266"/>
    <mergeCell ref="L266:M266"/>
    <mergeCell ref="O266:P266"/>
    <mergeCell ref="R266:S266"/>
    <mergeCell ref="T266:U266"/>
    <mergeCell ref="V266:X266"/>
    <mergeCell ref="D242:AA242"/>
    <mergeCell ref="A244:A245"/>
    <mergeCell ref="I244:S244"/>
    <mergeCell ref="V244:Y244"/>
    <mergeCell ref="A247:H247"/>
    <mergeCell ref="J247:K247"/>
    <mergeCell ref="L247:M247"/>
    <mergeCell ref="O247:P247"/>
    <mergeCell ref="R247:S247"/>
    <mergeCell ref="T247:U247"/>
    <mergeCell ref="V247:X247"/>
    <mergeCell ref="D224:AA224"/>
    <mergeCell ref="A225:A226"/>
    <mergeCell ref="I225:S225"/>
    <mergeCell ref="V225:Y225"/>
    <mergeCell ref="A228:H228"/>
    <mergeCell ref="J228:K228"/>
    <mergeCell ref="L228:M228"/>
    <mergeCell ref="O228:P228"/>
    <mergeCell ref="R228:S228"/>
    <mergeCell ref="T228:U228"/>
    <mergeCell ref="V228:X228"/>
    <mergeCell ref="D205:AA205"/>
    <mergeCell ref="A207:A208"/>
    <mergeCell ref="I207:S207"/>
    <mergeCell ref="V207:Y207"/>
    <mergeCell ref="A210:H210"/>
    <mergeCell ref="J210:K210"/>
    <mergeCell ref="L210:M210"/>
    <mergeCell ref="O210:P210"/>
    <mergeCell ref="R210:S210"/>
    <mergeCell ref="T210:U210"/>
    <mergeCell ref="V210:X210"/>
    <mergeCell ref="D186:AA186"/>
    <mergeCell ref="A188:A189"/>
    <mergeCell ref="I188:S188"/>
    <mergeCell ref="V188:Y188"/>
    <mergeCell ref="A191:H191"/>
    <mergeCell ref="J191:K191"/>
    <mergeCell ref="L191:M191"/>
    <mergeCell ref="O191:P191"/>
    <mergeCell ref="R191:S191"/>
    <mergeCell ref="T191:U191"/>
    <mergeCell ref="V191:X191"/>
    <mergeCell ref="D168:AA168"/>
    <mergeCell ref="A169:A170"/>
    <mergeCell ref="I169:S169"/>
    <mergeCell ref="V169:Y169"/>
    <mergeCell ref="A172:H172"/>
    <mergeCell ref="J172:K172"/>
    <mergeCell ref="L172:M172"/>
    <mergeCell ref="O172:P172"/>
    <mergeCell ref="R172:S172"/>
    <mergeCell ref="T172:U172"/>
    <mergeCell ref="V172:X172"/>
    <mergeCell ref="D149:AA149"/>
    <mergeCell ref="A151:A152"/>
    <mergeCell ref="I151:S151"/>
    <mergeCell ref="V151:Y151"/>
    <mergeCell ref="A154:H154"/>
    <mergeCell ref="J154:K154"/>
    <mergeCell ref="L154:M154"/>
    <mergeCell ref="O154:P154"/>
    <mergeCell ref="R154:S154"/>
    <mergeCell ref="T154:U154"/>
    <mergeCell ref="V154:X154"/>
    <mergeCell ref="D130:AA130"/>
    <mergeCell ref="A132:A133"/>
    <mergeCell ref="I132:S132"/>
    <mergeCell ref="V132:Y132"/>
    <mergeCell ref="A135:H135"/>
    <mergeCell ref="J135:K135"/>
    <mergeCell ref="L135:M135"/>
    <mergeCell ref="O135:P135"/>
    <mergeCell ref="R135:S135"/>
    <mergeCell ref="T135:U135"/>
    <mergeCell ref="V135:X135"/>
    <mergeCell ref="D112:AA112"/>
    <mergeCell ref="A113:A114"/>
    <mergeCell ref="I113:S113"/>
    <mergeCell ref="V113:Y113"/>
    <mergeCell ref="A116:H116"/>
    <mergeCell ref="J116:K116"/>
    <mergeCell ref="L116:M116"/>
    <mergeCell ref="O116:P116"/>
    <mergeCell ref="R116:S116"/>
    <mergeCell ref="T116:U116"/>
    <mergeCell ref="V116:X116"/>
    <mergeCell ref="D93:AA93"/>
    <mergeCell ref="A95:A96"/>
    <mergeCell ref="I95:S95"/>
    <mergeCell ref="V95:Y95"/>
    <mergeCell ref="A98:H98"/>
    <mergeCell ref="J98:K98"/>
    <mergeCell ref="L98:M98"/>
    <mergeCell ref="O98:P98"/>
    <mergeCell ref="R98:S98"/>
    <mergeCell ref="T98:U98"/>
    <mergeCell ref="V98:X98"/>
    <mergeCell ref="D74:AA74"/>
    <mergeCell ref="A76:A77"/>
    <mergeCell ref="I76:S76"/>
    <mergeCell ref="V76:Y76"/>
    <mergeCell ref="A79:H79"/>
    <mergeCell ref="J79:K79"/>
    <mergeCell ref="L79:M79"/>
    <mergeCell ref="O79:P79"/>
    <mergeCell ref="R79:S79"/>
    <mergeCell ref="T79:U79"/>
    <mergeCell ref="V79:X79"/>
    <mergeCell ref="A57:A58"/>
    <mergeCell ref="I57:S57"/>
    <mergeCell ref="V57:Y57"/>
    <mergeCell ref="A60:H60"/>
    <mergeCell ref="J60:K60"/>
    <mergeCell ref="L60:M60"/>
    <mergeCell ref="O60:P60"/>
    <mergeCell ref="R60:S60"/>
    <mergeCell ref="T60:U60"/>
    <mergeCell ref="V60:X60"/>
    <mergeCell ref="D56:AA56"/>
    <mergeCell ref="D37:AA37"/>
    <mergeCell ref="A39:A40"/>
    <mergeCell ref="I39:S39"/>
    <mergeCell ref="V39:Y39"/>
    <mergeCell ref="J42:K42"/>
    <mergeCell ref="L42:M42"/>
    <mergeCell ref="O42:P42"/>
    <mergeCell ref="R42:S42"/>
    <mergeCell ref="T42:U42"/>
    <mergeCell ref="V42:X42"/>
    <mergeCell ref="A42:H42"/>
    <mergeCell ref="A20:A21"/>
    <mergeCell ref="I20:S20"/>
    <mergeCell ref="V20:Y20"/>
    <mergeCell ref="J23:K23"/>
    <mergeCell ref="L23:M23"/>
    <mergeCell ref="O23:P23"/>
    <mergeCell ref="R23:S23"/>
    <mergeCell ref="T23:U23"/>
    <mergeCell ref="V23:X23"/>
    <mergeCell ref="A23:H23"/>
    <mergeCell ref="V1:Y1"/>
    <mergeCell ref="L4:M4"/>
    <mergeCell ref="D18:AA18"/>
    <mergeCell ref="V4:X4"/>
    <mergeCell ref="A1:A2"/>
    <mergeCell ref="O4:P4"/>
    <mergeCell ref="R4:S4"/>
    <mergeCell ref="T4:U4"/>
    <mergeCell ref="J4:K4"/>
    <mergeCell ref="I1:S1"/>
    <mergeCell ref="A4:H4"/>
  </mergeCells>
  <dataValidations count="1">
    <dataValidation type="list" allowBlank="1" showInputMessage="1" showErrorMessage="1" sqref="A4">
      <formula1>NOMS</formula1>
    </dataValidation>
  </dataValidations>
  <printOptions horizontalCentered="1"/>
  <pageMargins left="0" right="0" top="0" bottom="0" header="0" footer="0"/>
  <pageSetup paperSize="9" orientation="portrait" horizontalDpi="0" verticalDpi="0" r:id="rId1"/>
  <ignoredErrors>
    <ignoredError sqref="K64:L64 I64:J64 P64:X64 H4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5"/>
  <sheetViews>
    <sheetView topLeftCell="A7" workbookViewId="0">
      <selection activeCell="H20" sqref="H20"/>
    </sheetView>
  </sheetViews>
  <sheetFormatPr baseColWidth="10" defaultRowHeight="15" x14ac:dyDescent="0.25"/>
  <cols>
    <col min="2" max="2" width="11.42578125" style="69"/>
    <col min="4" max="4" width="11.42578125" style="107"/>
  </cols>
  <sheetData>
    <row r="1" spans="1:7" x14ac:dyDescent="0.25">
      <c r="C1" s="158" t="str">
        <f>infos!$W$1</f>
        <v>GOLF DU CHÂTEAU D'AUGERVILLE</v>
      </c>
      <c r="D1" s="159"/>
      <c r="E1" s="160"/>
      <c r="F1" s="25"/>
      <c r="G1" s="25"/>
    </row>
    <row r="2" spans="1:7" ht="15.75" thickBot="1" x14ac:dyDescent="0.3">
      <c r="C2" s="161"/>
      <c r="D2" s="162"/>
      <c r="E2" s="163"/>
      <c r="F2" s="25"/>
      <c r="G2" s="47">
        <f>infos!$Z$2</f>
        <v>41807</v>
      </c>
    </row>
    <row r="3" spans="1:7" x14ac:dyDescent="0.25">
      <c r="B3" s="97"/>
      <c r="C3" s="164" t="str">
        <f>infos!$W$2</f>
        <v>STROKE-PLAY - 18 Trous</v>
      </c>
      <c r="D3" s="164"/>
      <c r="E3" s="164"/>
      <c r="F3" s="6"/>
      <c r="G3" s="6"/>
    </row>
    <row r="4" spans="1:7" x14ac:dyDescent="0.25">
      <c r="B4" s="98"/>
      <c r="C4" s="165"/>
      <c r="D4" s="165"/>
      <c r="E4" s="165"/>
      <c r="F4" s="5"/>
      <c r="G4" s="5"/>
    </row>
    <row r="5" spans="1:7" x14ac:dyDescent="0.25">
      <c r="F5" s="25"/>
      <c r="G5" s="25"/>
    </row>
    <row r="6" spans="1:7" x14ac:dyDescent="0.25">
      <c r="C6" s="166" t="s">
        <v>20</v>
      </c>
      <c r="D6" s="166"/>
      <c r="E6" s="166"/>
      <c r="F6" s="25"/>
      <c r="G6" s="25"/>
    </row>
    <row r="7" spans="1:7" x14ac:dyDescent="0.25">
      <c r="C7" s="46"/>
      <c r="D7" s="28"/>
      <c r="E7" s="46"/>
      <c r="F7" s="45"/>
      <c r="G7" s="45"/>
    </row>
    <row r="8" spans="1:7" x14ac:dyDescent="0.25">
      <c r="F8" s="12" t="s">
        <v>16</v>
      </c>
      <c r="G8" s="12" t="s">
        <v>24</v>
      </c>
    </row>
    <row r="9" spans="1:7" s="28" customFormat="1" ht="20.100000000000001" customHeight="1" x14ac:dyDescent="0.25">
      <c r="A9" s="30">
        <v>7</v>
      </c>
      <c r="B9" s="99" t="str">
        <f>cartes!$A$116</f>
        <v>MONTIGNY Fabrice</v>
      </c>
      <c r="C9" s="56"/>
      <c r="D9" s="108">
        <f>infos!$Z$9</f>
        <v>0</v>
      </c>
      <c r="E9" s="56"/>
      <c r="F9" s="101">
        <f>cartes!$L$116</f>
        <v>13.6</v>
      </c>
      <c r="G9" s="30">
        <f>cartes!$AA$128</f>
        <v>34</v>
      </c>
    </row>
    <row r="10" spans="1:7" s="28" customFormat="1" ht="20.100000000000001" customHeight="1" x14ac:dyDescent="0.25">
      <c r="A10" s="30">
        <v>4</v>
      </c>
      <c r="B10" s="99" t="str">
        <f>cartes!$A$60</f>
        <v>DELAIRE Gérard</v>
      </c>
      <c r="C10" s="56"/>
      <c r="D10" s="108">
        <f>infos!$Z$9</f>
        <v>0</v>
      </c>
      <c r="E10" s="56"/>
      <c r="F10" s="101">
        <f>cartes!$L$60</f>
        <v>22.1</v>
      </c>
      <c r="G10" s="30">
        <f>cartes!$AA$72</f>
        <v>32</v>
      </c>
    </row>
    <row r="11" spans="1:7" s="28" customFormat="1" ht="20.100000000000001" customHeight="1" x14ac:dyDescent="0.25">
      <c r="A11" s="30">
        <v>5</v>
      </c>
      <c r="B11" s="99" t="str">
        <f>cartes!$A$79</f>
        <v>HOFFMAN James</v>
      </c>
      <c r="C11" s="56"/>
      <c r="D11" s="108">
        <f>infos!$Z$9</f>
        <v>0</v>
      </c>
      <c r="E11" s="56"/>
      <c r="F11" s="101">
        <f>cartes!$L$79</f>
        <v>10.8</v>
      </c>
      <c r="G11" s="30">
        <f>cartes!$AA$91</f>
        <v>32</v>
      </c>
    </row>
    <row r="12" spans="1:7" s="28" customFormat="1" ht="20.100000000000001" customHeight="1" x14ac:dyDescent="0.25">
      <c r="A12" s="30">
        <v>13</v>
      </c>
      <c r="B12" s="99" t="str">
        <f>cartes!$A$228</f>
        <v>SALLANDRE Jean-Pierre</v>
      </c>
      <c r="C12" s="56"/>
      <c r="D12" s="108">
        <f>infos!$Z$9</f>
        <v>0</v>
      </c>
      <c r="E12" s="56"/>
      <c r="F12" s="101">
        <f>cartes!$L$228</f>
        <v>23.9</v>
      </c>
      <c r="G12" s="30">
        <f>cartes!$AA$240</f>
        <v>32</v>
      </c>
    </row>
    <row r="13" spans="1:7" s="28" customFormat="1" ht="20.100000000000001" customHeight="1" x14ac:dyDescent="0.25">
      <c r="A13" s="30">
        <v>17</v>
      </c>
      <c r="B13" s="99" t="str">
        <f>cartes!$A$303</f>
        <v>TRUCHOT Claude</v>
      </c>
      <c r="C13" s="56"/>
      <c r="D13" s="108">
        <f>infos!$Z$9</f>
        <v>0</v>
      </c>
      <c r="E13" s="56"/>
      <c r="F13" s="101">
        <f>cartes!$L$303</f>
        <v>27.3</v>
      </c>
      <c r="G13" s="30">
        <f>cartes!$AA$315</f>
        <v>31</v>
      </c>
    </row>
    <row r="14" spans="1:7" s="28" customFormat="1" ht="20.100000000000001" customHeight="1" x14ac:dyDescent="0.25">
      <c r="A14" s="30">
        <v>8</v>
      </c>
      <c r="B14" s="99" t="str">
        <f>cartes!$A$135</f>
        <v>PACAUD Pierre</v>
      </c>
      <c r="C14" s="56"/>
      <c r="D14" s="108">
        <f>infos!$Z$9</f>
        <v>0</v>
      </c>
      <c r="E14" s="56"/>
      <c r="F14" s="101">
        <f>cartes!$L$135</f>
        <v>22.9</v>
      </c>
      <c r="G14" s="30">
        <f>cartes!$AA$147</f>
        <v>29</v>
      </c>
    </row>
    <row r="15" spans="1:7" s="28" customFormat="1" ht="20.100000000000001" customHeight="1" x14ac:dyDescent="0.25">
      <c r="A15" s="30">
        <v>3</v>
      </c>
      <c r="B15" s="99" t="str">
        <f>cartes!$A$42</f>
        <v>CLEMENT Rémi</v>
      </c>
      <c r="C15" s="56"/>
      <c r="D15" s="108">
        <f>infos!$Z$9</f>
        <v>0</v>
      </c>
      <c r="E15" s="56"/>
      <c r="F15" s="101">
        <f>cartes!$L$42</f>
        <v>15.7</v>
      </c>
      <c r="G15" s="30">
        <f>cartes!$AA$54</f>
        <v>26</v>
      </c>
    </row>
    <row r="16" spans="1:7" s="28" customFormat="1" ht="20.100000000000001" customHeight="1" x14ac:dyDescent="0.25">
      <c r="A16" s="30">
        <v>9</v>
      </c>
      <c r="B16" s="99" t="str">
        <f>cartes!$A$154</f>
        <v>PAPAZIAN Georges</v>
      </c>
      <c r="C16" s="56"/>
      <c r="D16" s="108">
        <f>infos!$Z$9</f>
        <v>0</v>
      </c>
      <c r="E16" s="56"/>
      <c r="F16" s="101">
        <f>cartes!$L$147</f>
        <v>3</v>
      </c>
      <c r="G16" s="30">
        <f>cartes!$AA$166</f>
        <v>26</v>
      </c>
    </row>
    <row r="17" spans="1:7" s="28" customFormat="1" ht="20.100000000000001" customHeight="1" x14ac:dyDescent="0.25">
      <c r="A17" s="30">
        <v>12</v>
      </c>
      <c r="B17" s="99" t="str">
        <f>cartes!$A$210</f>
        <v>RENARD Ingeborg</v>
      </c>
      <c r="C17" s="56"/>
      <c r="D17" s="108">
        <f>infos!$Z$9</f>
        <v>0</v>
      </c>
      <c r="E17" s="56"/>
      <c r="F17" s="101">
        <f>cartes!$L$210</f>
        <v>25</v>
      </c>
      <c r="G17" s="30">
        <f>cartes!$AA$222</f>
        <v>26</v>
      </c>
    </row>
    <row r="18" spans="1:7" s="28" customFormat="1" ht="20.100000000000001" customHeight="1" x14ac:dyDescent="0.25">
      <c r="A18" s="30">
        <v>6</v>
      </c>
      <c r="B18" s="99" t="str">
        <f>cartes!$A$98</f>
        <v>KORIDI Patrick</v>
      </c>
      <c r="C18" s="56"/>
      <c r="D18" s="108">
        <f>infos!$Z$8</f>
        <v>0</v>
      </c>
      <c r="E18" s="56"/>
      <c r="F18" s="101">
        <f>cartes!$L$98</f>
        <v>19.2</v>
      </c>
      <c r="G18" s="30">
        <f>cartes!$AA$110</f>
        <v>25</v>
      </c>
    </row>
    <row r="19" spans="1:7" s="28" customFormat="1" ht="20.100000000000001" customHeight="1" x14ac:dyDescent="0.25">
      <c r="A19" s="30">
        <v>10</v>
      </c>
      <c r="B19" s="99" t="str">
        <f>cartes!$A$172</f>
        <v>PRINCE Christian</v>
      </c>
      <c r="C19" s="56"/>
      <c r="D19" s="108">
        <f>infos!$Z$9</f>
        <v>0</v>
      </c>
      <c r="E19" s="56"/>
      <c r="F19" s="101">
        <f>cartes!$L$172</f>
        <v>21.5</v>
      </c>
      <c r="G19" s="30">
        <f>cartes!$AA$184</f>
        <v>25</v>
      </c>
    </row>
    <row r="20" spans="1:7" s="28" customFormat="1" ht="20.100000000000001" customHeight="1" x14ac:dyDescent="0.25">
      <c r="A20" s="30">
        <v>15</v>
      </c>
      <c r="B20" s="99" t="str">
        <f>cartes!$A$266</f>
        <v>TANNEUR Alain</v>
      </c>
      <c r="C20" s="56"/>
      <c r="D20" s="108">
        <f>infos!$Z$9</f>
        <v>0</v>
      </c>
      <c r="E20" s="56"/>
      <c r="F20" s="101">
        <f>cartes!$L$266</f>
        <v>24.6</v>
      </c>
      <c r="G20" s="30">
        <f>cartes!$AA$278</f>
        <v>25</v>
      </c>
    </row>
    <row r="21" spans="1:7" s="28" customFormat="1" ht="20.100000000000001" customHeight="1" x14ac:dyDescent="0.25">
      <c r="A21" s="30">
        <v>16</v>
      </c>
      <c r="B21" s="99" t="str">
        <f>cartes!$A$284</f>
        <v>TROUPEL Philippe</v>
      </c>
      <c r="C21" s="56"/>
      <c r="D21" s="108">
        <f>infos!$Z$9</f>
        <v>0</v>
      </c>
      <c r="E21" s="56"/>
      <c r="F21" s="101">
        <f>cartes!$L$284</f>
        <v>15.6</v>
      </c>
      <c r="G21" s="30">
        <f>cartes!$AA$296</f>
        <v>25</v>
      </c>
    </row>
    <row r="22" spans="1:7" s="28" customFormat="1" ht="20.100000000000001" customHeight="1" x14ac:dyDescent="0.25">
      <c r="A22" s="30">
        <v>18</v>
      </c>
      <c r="B22" s="99" t="str">
        <f>cartes!$A$322</f>
        <v>VINCENT Michel</v>
      </c>
      <c r="C22" s="56"/>
      <c r="D22" s="108">
        <f>infos!$Z$9</f>
        <v>0</v>
      </c>
      <c r="E22" s="56"/>
      <c r="F22" s="101">
        <f>cartes!$L$322</f>
        <v>20.8</v>
      </c>
      <c r="G22" s="30">
        <f>cartes!$AA$334</f>
        <v>24</v>
      </c>
    </row>
    <row r="23" spans="1:7" s="28" customFormat="1" ht="20.100000000000001" customHeight="1" x14ac:dyDescent="0.25">
      <c r="A23" s="30">
        <v>11</v>
      </c>
      <c r="B23" s="99" t="str">
        <f>cartes!$A$191</f>
        <v>RENARD Claude</v>
      </c>
      <c r="C23" s="56"/>
      <c r="D23" s="108">
        <f>infos!$Z$9</f>
        <v>0</v>
      </c>
      <c r="E23" s="56"/>
      <c r="F23" s="101">
        <f>cartes!$L$191</f>
        <v>21.4</v>
      </c>
      <c r="G23" s="30">
        <f>cartes!$AA$203</f>
        <v>23</v>
      </c>
    </row>
    <row r="24" spans="1:7" s="28" customFormat="1" ht="20.100000000000001" customHeight="1" x14ac:dyDescent="0.25">
      <c r="A24" s="30">
        <v>2</v>
      </c>
      <c r="B24" s="99" t="str">
        <f>cartes!$A$23</f>
        <v>BOULNOIS Eric</v>
      </c>
      <c r="C24" s="56"/>
      <c r="D24" s="108">
        <f>infos!$Z$7</f>
        <v>0</v>
      </c>
      <c r="E24" s="56"/>
      <c r="F24" s="101">
        <f>cartes!$L$23</f>
        <v>22.1</v>
      </c>
      <c r="G24" s="30">
        <f>cartes!$AA$35</f>
        <v>22</v>
      </c>
    </row>
    <row r="25" spans="1:7" s="28" customFormat="1" ht="20.100000000000001" customHeight="1" x14ac:dyDescent="0.25">
      <c r="A25" s="30">
        <v>1</v>
      </c>
      <c r="B25" s="62" t="str">
        <f>cartes!$A$4</f>
        <v>BEBING Jean</v>
      </c>
      <c r="C25" s="57"/>
      <c r="D25" s="111">
        <f>infos!$Z$9</f>
        <v>0</v>
      </c>
      <c r="E25" s="56"/>
      <c r="F25" s="100">
        <f>cartes!$L$4</f>
        <v>19.5</v>
      </c>
      <c r="G25" s="63">
        <f>cartes!$AA$16</f>
        <v>21</v>
      </c>
    </row>
  </sheetData>
  <sortState ref="A9:G32">
    <sortCondition descending="1" ref="G9:G32"/>
  </sortState>
  <mergeCells count="3">
    <mergeCell ref="C1:E2"/>
    <mergeCell ref="C3:E4"/>
    <mergeCell ref="C6:E6"/>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25"/>
  <sheetViews>
    <sheetView topLeftCell="A7" workbookViewId="0">
      <selection activeCell="J11" sqref="J11"/>
    </sheetView>
  </sheetViews>
  <sheetFormatPr baseColWidth="10" defaultRowHeight="15" x14ac:dyDescent="0.25"/>
  <cols>
    <col min="4" max="4" width="11.42578125" style="107"/>
    <col min="6" max="7" width="11.42578125" style="25"/>
  </cols>
  <sheetData>
    <row r="1" spans="1:7" x14ac:dyDescent="0.25">
      <c r="C1" s="158" t="str">
        <f>infos!$W$1</f>
        <v>GOLF DU CHÂTEAU D'AUGERVILLE</v>
      </c>
      <c r="D1" s="159"/>
      <c r="E1" s="160"/>
    </row>
    <row r="2" spans="1:7" ht="15.75" thickBot="1" x14ac:dyDescent="0.3">
      <c r="C2" s="161"/>
      <c r="D2" s="162"/>
      <c r="E2" s="163"/>
      <c r="G2" s="47">
        <f>infos!$Z$2</f>
        <v>41807</v>
      </c>
    </row>
    <row r="3" spans="1:7" x14ac:dyDescent="0.25">
      <c r="B3" s="7"/>
      <c r="C3" s="164" t="str">
        <f>infos!$W$2</f>
        <v>STROKE-PLAY - 18 Trous</v>
      </c>
      <c r="D3" s="164"/>
      <c r="E3" s="164"/>
      <c r="F3" s="6"/>
      <c r="G3" s="6"/>
    </row>
    <row r="4" spans="1:7" x14ac:dyDescent="0.25">
      <c r="B4" s="4"/>
      <c r="C4" s="165"/>
      <c r="D4" s="165"/>
      <c r="E4" s="165"/>
      <c r="F4" s="5"/>
      <c r="G4" s="5"/>
    </row>
    <row r="6" spans="1:7" x14ac:dyDescent="0.25">
      <c r="C6" s="166" t="s">
        <v>19</v>
      </c>
      <c r="D6" s="166"/>
      <c r="E6" s="166"/>
    </row>
    <row r="8" spans="1:7" x14ac:dyDescent="0.25">
      <c r="F8" s="12" t="s">
        <v>16</v>
      </c>
      <c r="G8" s="12" t="s">
        <v>24</v>
      </c>
    </row>
    <row r="9" spans="1:7" s="29" customFormat="1" ht="20.100000000000001" customHeight="1" x14ac:dyDescent="0.25">
      <c r="A9" s="30">
        <v>15</v>
      </c>
      <c r="B9" s="99" t="str">
        <f>cartes!$A$266</f>
        <v>TANNEUR Alain</v>
      </c>
      <c r="C9" s="56"/>
      <c r="D9" s="108">
        <f>infos!$Z$9</f>
        <v>0</v>
      </c>
      <c r="E9" s="56"/>
      <c r="F9" s="101">
        <f>cartes!$L$266</f>
        <v>24.6</v>
      </c>
      <c r="G9" s="30">
        <f>cartes!$AA$272</f>
        <v>26</v>
      </c>
    </row>
    <row r="10" spans="1:7" s="29" customFormat="1" ht="20.100000000000001" customHeight="1" x14ac:dyDescent="0.25">
      <c r="A10" s="30">
        <v>7</v>
      </c>
      <c r="B10" s="99" t="str">
        <f>cartes!$A$116</f>
        <v>MONTIGNY Fabrice</v>
      </c>
      <c r="C10" s="56"/>
      <c r="D10" s="108">
        <f>infos!$Z$9</f>
        <v>0</v>
      </c>
      <c r="E10" s="56"/>
      <c r="F10" s="101">
        <f>cartes!$L$116</f>
        <v>13.6</v>
      </c>
      <c r="G10" s="30">
        <f>cartes!$AA$126</f>
        <v>22</v>
      </c>
    </row>
    <row r="11" spans="1:7" s="29" customFormat="1" ht="20.100000000000001" customHeight="1" x14ac:dyDescent="0.25">
      <c r="A11" s="30">
        <v>5</v>
      </c>
      <c r="B11" s="99" t="str">
        <f>cartes!$A$79</f>
        <v>HOFFMAN James</v>
      </c>
      <c r="C11" s="56"/>
      <c r="D11" s="108">
        <f>infos!$Z$9</f>
        <v>0</v>
      </c>
      <c r="E11" s="56"/>
      <c r="F11" s="101">
        <f>cartes!$L$79</f>
        <v>10.8</v>
      </c>
      <c r="G11" s="30">
        <f>cartes!$AA$89</f>
        <v>22</v>
      </c>
    </row>
    <row r="12" spans="1:7" s="29" customFormat="1" ht="20.100000000000001" customHeight="1" x14ac:dyDescent="0.25">
      <c r="A12" s="30">
        <v>3</v>
      </c>
      <c r="B12" s="99" t="str">
        <f>cartes!$A$42</f>
        <v>CLEMENT Rémi</v>
      </c>
      <c r="C12" s="56"/>
      <c r="D12" s="108">
        <f>infos!$Z$9</f>
        <v>0</v>
      </c>
      <c r="E12" s="56"/>
      <c r="F12" s="101">
        <f>cartes!$L$42</f>
        <v>15.7</v>
      </c>
      <c r="G12" s="30">
        <f>cartes!$AA$52</f>
        <v>14</v>
      </c>
    </row>
    <row r="13" spans="1:7" s="29" customFormat="1" ht="20.100000000000001" customHeight="1" x14ac:dyDescent="0.25">
      <c r="A13" s="30">
        <v>4</v>
      </c>
      <c r="B13" s="99" t="str">
        <f>cartes!$A$60</f>
        <v>DELAIRE Gérard</v>
      </c>
      <c r="C13" s="56"/>
      <c r="D13" s="108">
        <f>infos!$Z$9</f>
        <v>0</v>
      </c>
      <c r="E13" s="56"/>
      <c r="F13" s="101">
        <f>cartes!$L$60</f>
        <v>22.1</v>
      </c>
      <c r="G13" s="30">
        <f>cartes!$AA$70</f>
        <v>13</v>
      </c>
    </row>
    <row r="14" spans="1:7" s="29" customFormat="1" ht="20.100000000000001" customHeight="1" x14ac:dyDescent="0.25">
      <c r="A14" s="30">
        <v>9</v>
      </c>
      <c r="B14" s="99" t="str">
        <f>cartes!$A$154</f>
        <v>PAPAZIAN Georges</v>
      </c>
      <c r="C14" s="56"/>
      <c r="D14" s="108">
        <f>infos!$Z$9</f>
        <v>0</v>
      </c>
      <c r="E14" s="56"/>
      <c r="F14" s="101">
        <f>cartes!$L$145</f>
        <v>1</v>
      </c>
      <c r="G14" s="30">
        <f>cartes!$AA$164</f>
        <v>12</v>
      </c>
    </row>
    <row r="15" spans="1:7" s="29" customFormat="1" ht="20.100000000000001" customHeight="1" x14ac:dyDescent="0.25">
      <c r="A15" s="30">
        <v>8</v>
      </c>
      <c r="B15" s="99" t="str">
        <f>cartes!$A$135</f>
        <v>PACAUD Pierre</v>
      </c>
      <c r="C15" s="56"/>
      <c r="D15" s="108">
        <f>infos!$Z$9</f>
        <v>0</v>
      </c>
      <c r="E15" s="56"/>
      <c r="F15" s="101">
        <f>cartes!$L$135</f>
        <v>22.9</v>
      </c>
      <c r="G15" s="30">
        <f>cartes!$AA$145</f>
        <v>12</v>
      </c>
    </row>
    <row r="16" spans="1:7" s="29" customFormat="1" ht="20.100000000000001" customHeight="1" x14ac:dyDescent="0.25">
      <c r="A16" s="30">
        <v>17</v>
      </c>
      <c r="B16" s="99" t="str">
        <f>cartes!$A$303</f>
        <v>TRUCHOT Claude</v>
      </c>
      <c r="C16" s="56"/>
      <c r="D16" s="108">
        <f>infos!$Z$9</f>
        <v>0</v>
      </c>
      <c r="E16" s="56"/>
      <c r="F16" s="101">
        <f>cartes!$L$303</f>
        <v>27.3</v>
      </c>
      <c r="G16" s="30">
        <f>cartes!$AA$313</f>
        <v>11</v>
      </c>
    </row>
    <row r="17" spans="1:7" s="29" customFormat="1" ht="20.100000000000001" customHeight="1" x14ac:dyDescent="0.25">
      <c r="A17" s="30">
        <v>16</v>
      </c>
      <c r="B17" s="99" t="str">
        <f>cartes!$A$284</f>
        <v>TROUPEL Philippe</v>
      </c>
      <c r="C17" s="56"/>
      <c r="D17" s="108">
        <f>infos!$Z$9</f>
        <v>0</v>
      </c>
      <c r="E17" s="56"/>
      <c r="F17" s="101">
        <f>cartes!$L$284</f>
        <v>15.6</v>
      </c>
      <c r="G17" s="30">
        <f>cartes!$AA$294</f>
        <v>11</v>
      </c>
    </row>
    <row r="18" spans="1:7" s="29" customFormat="1" ht="20.100000000000001" customHeight="1" x14ac:dyDescent="0.25">
      <c r="A18" s="30">
        <v>10</v>
      </c>
      <c r="B18" s="99" t="str">
        <f>cartes!$A$172</f>
        <v>PRINCE Christian</v>
      </c>
      <c r="C18" s="56"/>
      <c r="D18" s="108">
        <f>infos!$Z$9</f>
        <v>0</v>
      </c>
      <c r="E18" s="56"/>
      <c r="F18" s="101">
        <f>cartes!$L$172</f>
        <v>21.5</v>
      </c>
      <c r="G18" s="30">
        <f>cartes!$AA$182</f>
        <v>11</v>
      </c>
    </row>
    <row r="19" spans="1:7" s="29" customFormat="1" ht="20.100000000000001" customHeight="1" x14ac:dyDescent="0.25">
      <c r="A19" s="30">
        <v>6</v>
      </c>
      <c r="B19" s="99" t="str">
        <f>cartes!$A$98</f>
        <v>KORIDI Patrick</v>
      </c>
      <c r="C19" s="56"/>
      <c r="D19" s="108">
        <f>infos!$Z$9</f>
        <v>0</v>
      </c>
      <c r="E19" s="56"/>
      <c r="F19" s="101">
        <f>cartes!$L$98</f>
        <v>19.2</v>
      </c>
      <c r="G19" s="30">
        <f>cartes!$AA$108</f>
        <v>11</v>
      </c>
    </row>
    <row r="20" spans="1:7" s="29" customFormat="1" ht="20.100000000000001" customHeight="1" x14ac:dyDescent="0.25">
      <c r="A20" s="30">
        <v>13</v>
      </c>
      <c r="B20" s="99" t="str">
        <f>cartes!$A$228</f>
        <v>SALLANDRE Jean-Pierre</v>
      </c>
      <c r="C20" s="56"/>
      <c r="D20" s="108">
        <f>infos!$Z$9</f>
        <v>0</v>
      </c>
      <c r="E20" s="56"/>
      <c r="F20" s="101">
        <f>cartes!$L$228</f>
        <v>23.9</v>
      </c>
      <c r="G20" s="30">
        <f>cartes!$AA$238</f>
        <v>10</v>
      </c>
    </row>
    <row r="21" spans="1:7" s="29" customFormat="1" ht="20.100000000000001" customHeight="1" x14ac:dyDescent="0.25">
      <c r="A21" s="30">
        <v>18</v>
      </c>
      <c r="B21" s="99" t="str">
        <f>cartes!$A$322</f>
        <v>VINCENT Michel</v>
      </c>
      <c r="C21" s="56"/>
      <c r="D21" s="108">
        <f>infos!$Z$9</f>
        <v>0</v>
      </c>
      <c r="E21" s="56"/>
      <c r="F21" s="101">
        <f>cartes!$L$322</f>
        <v>20.8</v>
      </c>
      <c r="G21" s="30">
        <f>cartes!$AA$332</f>
        <v>7</v>
      </c>
    </row>
    <row r="22" spans="1:7" s="29" customFormat="1" ht="20.100000000000001" customHeight="1" x14ac:dyDescent="0.25">
      <c r="A22" s="30">
        <v>2</v>
      </c>
      <c r="B22" s="99" t="str">
        <f>cartes!$A$23</f>
        <v>BOULNOIS Eric</v>
      </c>
      <c r="C22" s="56"/>
      <c r="D22" s="108">
        <f>infos!$Z$9</f>
        <v>0</v>
      </c>
      <c r="E22" s="56"/>
      <c r="F22" s="101">
        <f>cartes!$L$23</f>
        <v>22.1</v>
      </c>
      <c r="G22" s="30">
        <f>cartes!$AA$33</f>
        <v>6</v>
      </c>
    </row>
    <row r="23" spans="1:7" s="29" customFormat="1" ht="20.100000000000001" customHeight="1" x14ac:dyDescent="0.25">
      <c r="A23" s="30">
        <v>1</v>
      </c>
      <c r="B23" s="62" t="str">
        <f>cartes!$A$4</f>
        <v>BEBING Jean</v>
      </c>
      <c r="C23" s="57"/>
      <c r="D23" s="112">
        <f>infos!$Z$9</f>
        <v>0</v>
      </c>
      <c r="E23" s="56"/>
      <c r="F23" s="100">
        <f>cartes!$L$4</f>
        <v>19.5</v>
      </c>
      <c r="G23" s="63">
        <f>cartes!$AA$14</f>
        <v>6</v>
      </c>
    </row>
    <row r="24" spans="1:7" s="29" customFormat="1" ht="20.100000000000001" customHeight="1" x14ac:dyDescent="0.25">
      <c r="A24" s="30">
        <v>12</v>
      </c>
      <c r="B24" s="99" t="str">
        <f>cartes!$A$210</f>
        <v>RENARD Ingeborg</v>
      </c>
      <c r="C24" s="56"/>
      <c r="D24" s="108">
        <f>infos!$Z$9</f>
        <v>0</v>
      </c>
      <c r="E24" s="56"/>
      <c r="F24" s="101">
        <f>cartes!$L$210</f>
        <v>25</v>
      </c>
      <c r="G24" s="30">
        <f>cartes!$AA$220</f>
        <v>5</v>
      </c>
    </row>
    <row r="25" spans="1:7" s="29" customFormat="1" ht="20.100000000000001" customHeight="1" x14ac:dyDescent="0.25">
      <c r="A25" s="30">
        <v>11</v>
      </c>
      <c r="B25" s="99" t="str">
        <f>cartes!$A$191</f>
        <v>RENARD Claude</v>
      </c>
      <c r="C25" s="56"/>
      <c r="D25" s="108">
        <f>infos!$Z$9</f>
        <v>0</v>
      </c>
      <c r="E25" s="56"/>
      <c r="F25" s="101">
        <f>cartes!$L$191</f>
        <v>21.4</v>
      </c>
      <c r="G25" s="30">
        <f>cartes!$AA$201</f>
        <v>5</v>
      </c>
    </row>
  </sheetData>
  <sortState ref="A9:G25">
    <sortCondition descending="1" ref="G9:G25"/>
  </sortState>
  <mergeCells count="3">
    <mergeCell ref="C1:E2"/>
    <mergeCell ref="C3:E4"/>
    <mergeCell ref="C6:E6"/>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vt:lpstr>
      <vt:lpstr>infos</vt:lpstr>
      <vt:lpstr>cartes</vt:lpstr>
      <vt:lpstr>net</vt:lpstr>
      <vt:lpstr>brut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chazal</dc:creator>
  <cp:lastModifiedBy>Windows</cp:lastModifiedBy>
  <cp:lastPrinted>2014-04-25T11:39:08Z</cp:lastPrinted>
  <dcterms:created xsi:type="dcterms:W3CDTF">2014-03-24T17:12:41Z</dcterms:created>
  <dcterms:modified xsi:type="dcterms:W3CDTF">2014-06-26T09:26:39Z</dcterms:modified>
</cp:coreProperties>
</file>